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510" yWindow="4410" windowWidth="7560" windowHeight="4125" tabRatio="737" activeTab="6"/>
  </bookViews>
  <sheets>
    <sheet name="Box 1" sheetId="1" r:id="rId1"/>
    <sheet name="Box 2" sheetId="2" r:id="rId2"/>
    <sheet name="Box 3" sheetId="33" r:id="rId3"/>
    <sheet name="Box 4" sheetId="34" r:id="rId4"/>
    <sheet name="Box 5" sheetId="35" r:id="rId5"/>
    <sheet name="Box 6" sheetId="36" r:id="rId6"/>
    <sheet name="Box 7" sheetId="37" r:id="rId7"/>
    <sheet name="Address Lookup" sheetId="3" r:id="rId8"/>
  </sheets>
  <definedNames>
    <definedName name="addresses">'Address Lookup'!$A$2:$E$19</definedName>
    <definedName name="_xlnm.Print_Area" localSheetId="0">'Box 1'!$A$1:$AA$37</definedName>
    <definedName name="purpose">'Address Lookup'!$A$46:$A$51</definedName>
  </definedNames>
  <calcPr calcId="145621"/>
</workbook>
</file>

<file path=xl/calcChain.xml><?xml version="1.0" encoding="utf-8"?>
<calcChain xmlns="http://schemas.openxmlformats.org/spreadsheetml/2006/main">
  <c r="R13" i="36" l="1"/>
  <c r="R13" i="37"/>
  <c r="R13" i="35" l="1"/>
  <c r="R13" i="34"/>
  <c r="AA18" i="37"/>
  <c r="AA18" i="36"/>
  <c r="AA18" i="35"/>
  <c r="AA18" i="34"/>
  <c r="AA18" i="33"/>
  <c r="AA18" i="2"/>
  <c r="AA17" i="1"/>
  <c r="R13" i="33"/>
  <c r="R13" i="2"/>
  <c r="R13" i="1"/>
  <c r="AA18" i="1" l="1"/>
  <c r="N10" i="37"/>
  <c r="N5" i="37"/>
  <c r="N4" i="37"/>
  <c r="N3" i="37"/>
  <c r="N2" i="37"/>
  <c r="N10" i="36"/>
  <c r="N5" i="36"/>
  <c r="N4" i="36"/>
  <c r="N3" i="36"/>
  <c r="N2" i="36"/>
  <c r="N10" i="35"/>
  <c r="N5" i="35"/>
  <c r="N4" i="35"/>
  <c r="N3" i="35"/>
  <c r="N2" i="35"/>
  <c r="N10" i="34"/>
  <c r="N5" i="34"/>
  <c r="N4" i="34"/>
  <c r="N3" i="34"/>
  <c r="N2" i="34"/>
  <c r="N10" i="33"/>
  <c r="N5" i="33"/>
  <c r="N4" i="33"/>
  <c r="N3" i="33"/>
  <c r="N2" i="33"/>
  <c r="C10" i="37"/>
  <c r="C5" i="37"/>
  <c r="C4" i="37"/>
  <c r="C3" i="37"/>
  <c r="C2" i="37"/>
  <c r="C10" i="36"/>
  <c r="C5" i="36"/>
  <c r="C4" i="36"/>
  <c r="C3" i="36"/>
  <c r="C2" i="36"/>
  <c r="C10" i="35"/>
  <c r="C5" i="35"/>
  <c r="C4" i="35"/>
  <c r="C3" i="35"/>
  <c r="C2" i="35"/>
  <c r="C10" i="34"/>
  <c r="C5" i="34"/>
  <c r="C4" i="34"/>
  <c r="C3" i="34"/>
  <c r="C2" i="34"/>
  <c r="C10" i="33"/>
  <c r="C5" i="33"/>
  <c r="C4" i="33"/>
  <c r="C3" i="33"/>
  <c r="C2" i="33"/>
  <c r="N10" i="2"/>
  <c r="N5" i="2"/>
  <c r="N4" i="2"/>
  <c r="N3" i="2"/>
  <c r="N2" i="2"/>
  <c r="N3" i="1"/>
  <c r="C10" i="2"/>
  <c r="C5" i="2"/>
  <c r="C4" i="2"/>
  <c r="C3" i="2"/>
  <c r="C2" i="2"/>
  <c r="D3" i="1"/>
  <c r="D19" i="1"/>
  <c r="N5" i="1"/>
  <c r="N4" i="1"/>
  <c r="D5" i="1"/>
  <c r="D4" i="1"/>
  <c r="N13" i="37"/>
  <c r="N13" i="36"/>
  <c r="N13" i="35"/>
  <c r="N13" i="34"/>
  <c r="N13" i="33"/>
  <c r="N13" i="2"/>
  <c r="AA2" i="37"/>
  <c r="O16" i="37"/>
  <c r="O18" i="37"/>
  <c r="AA2" i="36"/>
  <c r="O16" i="36"/>
  <c r="O18" i="36"/>
  <c r="AA2" i="35"/>
  <c r="O16" i="35"/>
  <c r="O18" i="35"/>
  <c r="AA2" i="34"/>
  <c r="O16" i="34"/>
  <c r="O18" i="34"/>
  <c r="AA2" i="33"/>
  <c r="O16" i="33"/>
  <c r="O18" i="33"/>
  <c r="AA2" i="2"/>
  <c r="O16" i="2"/>
  <c r="O18" i="2"/>
</calcChain>
</file>

<file path=xl/comments1.xml><?xml version="1.0" encoding="utf-8"?>
<comments xmlns="http://schemas.openxmlformats.org/spreadsheetml/2006/main">
  <authors>
    <author>Brad Perkins</author>
  </authors>
  <commentList>
    <comment ref="A2" authorId="0">
      <text>
        <r>
          <rPr>
            <sz val="10"/>
            <color indexed="62"/>
            <rFont val="Verdana"/>
            <family val="2"/>
          </rPr>
          <t>Select a Site from the menu at right. 
Contact, Company, Address, and Phone information will be automatically filled in. 
You may change information below if necessary.</t>
        </r>
      </text>
    </comment>
    <comment ref="A12" authorId="0">
      <text>
        <r>
          <rPr>
            <sz val="10"/>
            <color indexed="62"/>
            <rFont val="Verdana"/>
            <family val="2"/>
          </rPr>
          <t>Select a Site from the menu at right. 
Contact, Company, Address, and Phone information will be automatically filled in. 
You may change information below if necessary.</t>
        </r>
      </text>
    </comment>
  </commentList>
</comments>
</file>

<file path=xl/sharedStrings.xml><?xml version="1.0" encoding="utf-8"?>
<sst xmlns="http://schemas.openxmlformats.org/spreadsheetml/2006/main" count="1278" uniqueCount="394">
  <si>
    <t>Ship To:</t>
  </si>
  <si>
    <t>Contact:</t>
  </si>
  <si>
    <t>Company:</t>
  </si>
  <si>
    <t>Address:</t>
  </si>
  <si>
    <t>Phone:</t>
  </si>
  <si>
    <t>Final
Destination:</t>
  </si>
  <si>
    <t>Date:</t>
  </si>
  <si>
    <t>of</t>
  </si>
  <si>
    <t>From:</t>
  </si>
  <si>
    <t>Name:</t>
  </si>
  <si>
    <t>lbs.</t>
  </si>
  <si>
    <t>System</t>
  </si>
  <si>
    <t>QTY.</t>
  </si>
  <si>
    <t>MFG. NAME</t>
  </si>
  <si>
    <t>Site</t>
  </si>
  <si>
    <t>Contact</t>
  </si>
  <si>
    <t>Company</t>
  </si>
  <si>
    <t>Address</t>
  </si>
  <si>
    <t>Phone</t>
  </si>
  <si>
    <t>MANUS (ARCS-1)</t>
  </si>
  <si>
    <t>NAURU (ARCS-2)</t>
  </si>
  <si>
    <t>DARWIN (ARCS-3)</t>
  </si>
  <si>
    <t>Monty Apple</t>
  </si>
  <si>
    <t>George Sawyer</t>
  </si>
  <si>
    <t>ARCS-2 Nauru Observer</t>
  </si>
  <si>
    <t>"To" Site Selected:</t>
  </si>
  <si>
    <t>"Final Destination" Site Selected:</t>
  </si>
  <si>
    <t>"From" Site Selected:</t>
  </si>
  <si>
    <t>Date</t>
  </si>
  <si>
    <t>Model No.</t>
  </si>
  <si>
    <t>Serial No.</t>
  </si>
  <si>
    <t>Prop. No.</t>
  </si>
  <si>
    <r>
      <t xml:space="preserve">DESCRIPTION
</t>
    </r>
    <r>
      <rPr>
        <sz val="8"/>
        <rFont val="Arial"/>
        <family val="2"/>
      </rPr>
      <t>(if HD incl. Color and Letter)</t>
    </r>
  </si>
  <si>
    <t>LANL
Prop?</t>
  </si>
  <si>
    <t>Box 2</t>
  </si>
  <si>
    <t>SGP</t>
  </si>
  <si>
    <t>Purpose</t>
  </si>
  <si>
    <t>Calibration</t>
  </si>
  <si>
    <t>Decommission</t>
  </si>
  <si>
    <t>Installation</t>
  </si>
  <si>
    <t>Repair</t>
  </si>
  <si>
    <t>Other</t>
  </si>
  <si>
    <t>Shipment Mode:</t>
  </si>
  <si>
    <t>Waybill No.:</t>
  </si>
  <si>
    <t>ECCN</t>
  </si>
  <si>
    <t>Name</t>
  </si>
  <si>
    <t>No. of Boxes Received</t>
  </si>
  <si>
    <t>If receiving this shipment, please enter information in the 3 fields below:</t>
  </si>
  <si>
    <t>Box 3</t>
  </si>
  <si>
    <t>Box 4</t>
  </si>
  <si>
    <t>Box 5</t>
  </si>
  <si>
    <t>Box 6</t>
  </si>
  <si>
    <t>Box 7</t>
  </si>
  <si>
    <t>Spare</t>
  </si>
  <si>
    <t>If Item Is LANL Property, please enter property number and check "LANL Prop?" column</t>
  </si>
  <si>
    <t>PNNL (Receiving Dept.)</t>
  </si>
  <si>
    <t>ARCS-1/PNG NATIONAL WEATHER SERVICE</t>
  </si>
  <si>
    <t>PACIFIC NORTHWEST NATIONAL LABORATORY</t>
  </si>
  <si>
    <t>n/a</t>
  </si>
  <si>
    <t>ARM TWP CLIMATE RESEARCH FACILITY</t>
  </si>
  <si>
    <t>GLOBAL LOGISTICS</t>
  </si>
  <si>
    <t>Mae Chu</t>
  </si>
  <si>
    <t>GLOBAL LOGISTICS SHIPPING, INC.</t>
  </si>
  <si>
    <t>Officer In Charge (OIC)</t>
  </si>
  <si>
    <t>METEOROLOGY OFFICE</t>
  </si>
  <si>
    <t>Nicole Keck</t>
  </si>
  <si>
    <t>Raymond McCord</t>
  </si>
  <si>
    <t>ARM ARCHIVE</t>
  </si>
  <si>
    <t>PNNL (DMF)</t>
  </si>
  <si>
    <t>ARCS DATA MANAGEMENT FACILITY (DMF)</t>
  </si>
  <si>
    <t>+1 562-495-5965</t>
  </si>
  <si>
    <t>+1 580-388-4053</t>
  </si>
  <si>
    <t>+1 970-731-9462</t>
  </si>
  <si>
    <t>+1 865-574-7827</t>
  </si>
  <si>
    <t xml:space="preserve"> </t>
  </si>
  <si>
    <t>525 Stuart Highway
Winnellie, NT  0821
Australia</t>
  </si>
  <si>
    <t>Subtotal Box 1 (USD):</t>
  </si>
  <si>
    <t>Grand Total Shipment (USD):</t>
  </si>
  <si>
    <t>Subtotal Box 2 (USD):</t>
  </si>
  <si>
    <r>
      <t xml:space="preserve">Value </t>
    </r>
    <r>
      <rPr>
        <sz val="8"/>
        <rFont val="Arial"/>
        <family val="2"/>
      </rPr>
      <t>(per unit)</t>
    </r>
  </si>
  <si>
    <t>Box 1</t>
  </si>
  <si>
    <t>Box weight:</t>
  </si>
  <si>
    <t>Subtotal Box 3 (USD):</t>
  </si>
  <si>
    <t>Subtotal Box 4 (USD):</t>
  </si>
  <si>
    <t>Subtotal Box 5 (USD):</t>
  </si>
  <si>
    <t>Subtotal Box 6 (USD):</t>
  </si>
  <si>
    <t>Subtotal Box 7 (USD):</t>
  </si>
  <si>
    <t>6th Street Warehouse
790 6th Street
Richland, WA  99354
U.S.A.</t>
  </si>
  <si>
    <t>286 Horseshoe Circle
Pagosa Springs, CO  81147
U.S.A.</t>
  </si>
  <si>
    <r>
      <t xml:space="preserve">Value 
</t>
    </r>
    <r>
      <rPr>
        <sz val="8"/>
        <rFont val="Arial"/>
        <family val="2"/>
      </rPr>
      <t>(per unit)</t>
    </r>
  </si>
  <si>
    <t>PSSF</t>
  </si>
  <si>
    <t>Troy Culgan, Lead Technician</t>
  </si>
  <si>
    <t>AB ASSOCIATES</t>
  </si>
  <si>
    <t>ORNL (ARM Archive)</t>
  </si>
  <si>
    <t>1000 Ocean Drive
The Republic of Nauru
Central Pacific</t>
  </si>
  <si>
    <t>+61 8-8947-3815</t>
  </si>
  <si>
    <t>+1 505-667-1186</t>
  </si>
  <si>
    <t>David Brough</t>
  </si>
  <si>
    <t>2/101-103 Buchanan Road 
P.O Box 336 
Banyo, QLD 4014  
Australia</t>
  </si>
  <si>
    <t>CARGO TRANSPORT SYSTEM (CTS)</t>
  </si>
  <si>
    <t>+61 7-3267-3012</t>
  </si>
  <si>
    <t>CHARLES BRINKMANN, LLC</t>
  </si>
  <si>
    <t>+1 970-731-2772 (voice); +1 970-731-2779 (fax)</t>
  </si>
  <si>
    <t>Erik Brinkmann</t>
  </si>
  <si>
    <t>AB ASSOCIATES, LLC</t>
  </si>
  <si>
    <t>Oak Ridge National Laboratory
Building 2040, MS 6290
P.O. Box 2008
Oak Ridge, TN  37831-6290
U.S.A.</t>
  </si>
  <si>
    <t xml:space="preserve">+1 630-252-0251 or +870 76-264-0379 </t>
  </si>
  <si>
    <t>+870 76-322-2789</t>
  </si>
  <si>
    <t>Pagosa Springs Staging Facility
241 Park Ave., Suite A-B
Pagosa Springs, CO  81147
U.S.A</t>
  </si>
  <si>
    <t>BROOKHAVEN NATIONAL LABORATORY</t>
  </si>
  <si>
    <t>BNL</t>
  </si>
  <si>
    <t>Brookhaven National Laboratory
Building 815E
Upton, NY  11973-5000
U.S.A.</t>
  </si>
  <si>
    <t>+1 631-344-4477</t>
  </si>
  <si>
    <t>AERODYNE</t>
  </si>
  <si>
    <t xml:space="preserve">Dr. Stephen Springston </t>
  </si>
  <si>
    <t>Dr. Leah Williams</t>
  </si>
  <si>
    <t>AERODYNE RESEARCH, INC.</t>
  </si>
  <si>
    <t>Aerodyne Research, Inc.
45 Manning Road
Billerica, MA  01821-3976
U.S.A.</t>
  </si>
  <si>
    <t>+1 978-663-9500</t>
  </si>
  <si>
    <t>Pacific Northwest National Laboratory 
902 Battelle Boulevard 
P.O. Box 999, MSIN K7-28 
Richland, WA  99352
U.S.A.</t>
  </si>
  <si>
    <t>+1 509-375-6479</t>
  </si>
  <si>
    <t>FIDO (LANL)</t>
  </si>
  <si>
    <t>Amon Haruta</t>
  </si>
  <si>
    <t>FIELD INSTRUMENT DEPLOYMENTS &amp; OPERATIONS</t>
  </si>
  <si>
    <t>Los Alamos National Laboratory
SM-30, Bikini Atoll Road
TA-51, Bldg 82, DP 01U, MS J577
Los Alamos, NM  87545
U.S.A.</t>
  </si>
  <si>
    <t>FIDO SHIPPING FORM</t>
  </si>
  <si>
    <t>Momote Airport
Manus Island
Papua New Guinea 861</t>
  </si>
  <si>
    <t>CAPE COD NATIONAL SEASHORE</t>
  </si>
  <si>
    <t xml:space="preserve">109596 Coal Road
Billings, OK  74630-2045
U.S.A. </t>
  </si>
  <si>
    <t>ARM CRF SGP</t>
  </si>
  <si>
    <t>Highlands Center at Cape Cod National Seashore
150 Sea Cliff Way (off Old Dewline Rd.)
North Truro, MA  02652
U.S.A.</t>
  </si>
  <si>
    <t>Vaughan Ivens</t>
  </si>
  <si>
    <t>+1 774-722-9677</t>
  </si>
  <si>
    <t>ANL (Cory Stuart)</t>
  </si>
  <si>
    <t>Cory Stuart</t>
  </si>
  <si>
    <t>ARGONNE NATIONAL LABORATORY</t>
  </si>
  <si>
    <t>+1 630 252 1810</t>
  </si>
  <si>
    <t>c/o Kingdom Express, Inc.
18640 Crenshaw Blvd.
Torrance, CA  90504
U.S.A.</t>
  </si>
  <si>
    <t>Argonne National Laboratory
9700 S. Cass Avenue DIS900-12
Lemont, IL  60439-4801
U.S.A.</t>
  </si>
  <si>
    <t>John Archuleta</t>
  </si>
  <si>
    <t>LOS ALAMOS STAGING FACILITY</t>
  </si>
  <si>
    <t>LASF (LANL)</t>
  </si>
  <si>
    <t>AMF1 CAPE COD SITE</t>
  </si>
  <si>
    <t>Los Alamos National Laboratory
SM-30, Bikini Atoll Road
TA-51, Bldg 23, DP 10U, MS J577
Los Alamos, NM  87545
U.S.A.</t>
  </si>
  <si>
    <t>Form Revised January 2013</t>
  </si>
  <si>
    <t>Brett Palm</t>
  </si>
  <si>
    <t>University of Colorado, Boulder, CO 80309</t>
  </si>
  <si>
    <t>505-699-2728</t>
  </si>
  <si>
    <t>Oxidation Flow Reactor (OFR)</t>
  </si>
  <si>
    <t>EAR99</t>
  </si>
  <si>
    <t>Oxidation Flow Reactor (OFR) #1</t>
  </si>
  <si>
    <t>Oxidation Flow Reactor Chamber (OFR) #1</t>
  </si>
  <si>
    <t>Custom</t>
  </si>
  <si>
    <t>Custom, no model no.</t>
  </si>
  <si>
    <t>Custom, no SN</t>
  </si>
  <si>
    <t>no</t>
  </si>
  <si>
    <t>Flow reactor with integrated tubing, flow controls, denuders, filters</t>
  </si>
  <si>
    <t>Oxidation Flow Reactor (OFR) #2</t>
  </si>
  <si>
    <t>Oxidation Flow Reactor Chamber (OFR) #2</t>
  </si>
  <si>
    <t>Univ. Colorado</t>
  </si>
  <si>
    <t>920-627-5430</t>
  </si>
  <si>
    <t>SMPS</t>
  </si>
  <si>
    <t>SMPS calibration system</t>
  </si>
  <si>
    <t>SMPS calibration system (incl info on EC/DMA and CPC)</t>
  </si>
  <si>
    <t>Custom
Main component parts: TSI, inc</t>
  </si>
  <si>
    <t>Main component parts:308000 (EC), 308100 (DMA), 301000 (CPC)</t>
  </si>
  <si>
    <t>Main component parts:
3080 (EC)
3010 (CPC)</t>
  </si>
  <si>
    <t>Main component parts:
SN: 70515170 (EC), 1444 (DMA), 2391 (CPC)</t>
  </si>
  <si>
    <t>Main component parts:
SN: 2472 (EC)
SN: ???? (CPC)</t>
  </si>
  <si>
    <t>Instrument for measuring size and number of particles in air</t>
  </si>
  <si>
    <t>Thermal Denuder Control</t>
  </si>
  <si>
    <t>Aerodyne</t>
  </si>
  <si>
    <t>2B Technologies</t>
  </si>
  <si>
    <t>TDCTRL</t>
  </si>
  <si>
    <t>004</t>
  </si>
  <si>
    <t>denuder heating control</t>
  </si>
  <si>
    <t>2B Ozone (O3) Analyzer</t>
  </si>
  <si>
    <t>693DB</t>
  </si>
  <si>
    <t>Measures ozone gas in air</t>
  </si>
  <si>
    <t>Thermo Ozone (O3) Analyzer</t>
  </si>
  <si>
    <t>Thermo Scientific</t>
  </si>
  <si>
    <t>49i</t>
  </si>
  <si>
    <t>3A999</t>
  </si>
  <si>
    <t>CO2/CO/CH4/H2O Analyzer</t>
  </si>
  <si>
    <t>Picarro</t>
  </si>
  <si>
    <t>G2401</t>
  </si>
  <si>
    <t>1384-CFKADS-2074</t>
  </si>
  <si>
    <t>Measures gases in aiir</t>
  </si>
  <si>
    <t>Lamp Control Boxes</t>
  </si>
  <si>
    <t>Power UV lights</t>
  </si>
  <si>
    <t>UPS (uninterupted power supply)</t>
  </si>
  <si>
    <t>APC</t>
  </si>
  <si>
    <t>???</t>
  </si>
  <si>
    <t>SUA1500RM2U</t>
  </si>
  <si>
    <t>AS0420211397</t>
  </si>
  <si>
    <t>Temporary power supply for power outages</t>
  </si>
  <si>
    <t>Intellipower</t>
  </si>
  <si>
    <t>IHT1500RM-M-1.2kw-DiAC-isol-120Vout-4BFB-3U20</t>
  </si>
  <si>
    <t>1.5KRM1.2kw4BFB13170002</t>
  </si>
  <si>
    <t>Eaton</t>
  </si>
  <si>
    <t>Evolution 1550 Rack 1U</t>
  </si>
  <si>
    <t>AW8L4400D</t>
  </si>
  <si>
    <t>Filter Sampler</t>
  </si>
  <si>
    <t>Medium Volume Filter Sampler</t>
  </si>
  <si>
    <t>MCV, S.A.</t>
  </si>
  <si>
    <t>CAV-A/Mmb</t>
  </si>
  <si>
    <t>B-043/1150</t>
  </si>
  <si>
    <t>207395</t>
  </si>
  <si>
    <t>Collect aerosol samples for later analysis</t>
  </si>
  <si>
    <t>OFR</t>
  </si>
  <si>
    <t>Gast</t>
  </si>
  <si>
    <t>DOA-P104-AA</t>
  </si>
  <si>
    <t>0202132413</t>
  </si>
  <si>
    <t>provide flows for OFR</t>
  </si>
  <si>
    <t>DOA-P704-AA</t>
  </si>
  <si>
    <t>DC Power Supply</t>
  </si>
  <si>
    <t>Tenma</t>
  </si>
  <si>
    <t>72-7695</t>
  </si>
  <si>
    <t>0001711</t>
  </si>
  <si>
    <t>backup power supply</t>
  </si>
  <si>
    <t>solenoid valve</t>
  </si>
  <si>
    <t>Cole Palmer Instruments</t>
  </si>
  <si>
    <t>98300-40</t>
  </si>
  <si>
    <t>535908</t>
  </si>
  <si>
    <t>control flows in OFR</t>
  </si>
  <si>
    <t>01540-12</t>
  </si>
  <si>
    <t>01540-18</t>
  </si>
  <si>
    <t>12V Power Supply</t>
  </si>
  <si>
    <t>Astrodyne</t>
  </si>
  <si>
    <t>MSCC-0302</t>
  </si>
  <si>
    <t>050506</t>
  </si>
  <si>
    <t>24V power supply</t>
  </si>
  <si>
    <t>MSCC-0305</t>
  </si>
  <si>
    <t>020614</t>
  </si>
  <si>
    <t>SolidTek USA</t>
  </si>
  <si>
    <t>ACK-595U</t>
  </si>
  <si>
    <t>508049347</t>
  </si>
  <si>
    <t>computer</t>
  </si>
  <si>
    <t>TDK-Lambda</t>
  </si>
  <si>
    <t>LS100-24</t>
  </si>
  <si>
    <t>85G-236S66-0393</t>
  </si>
  <si>
    <t>O'Keefe Controls Co.</t>
  </si>
  <si>
    <t>KK4-30-SS</t>
  </si>
  <si>
    <t>Small Dimension Fuse Assortment</t>
  </si>
  <si>
    <t>CooperBussman</t>
  </si>
  <si>
    <t>140</t>
  </si>
  <si>
    <t>replacement fuses</t>
  </si>
  <si>
    <t>LabJack U3-HV</t>
  </si>
  <si>
    <t>Labjack</t>
  </si>
  <si>
    <t>U3-HV</t>
  </si>
  <si>
    <t>320037272</t>
  </si>
  <si>
    <t>electronic control for OFR</t>
  </si>
  <si>
    <t>DriveWire</t>
  </si>
  <si>
    <t>Apricorn Inc.</t>
  </si>
  <si>
    <t>fixing computer drives</t>
  </si>
  <si>
    <t>USB hub</t>
  </si>
  <si>
    <t>Planet Technology Corp.</t>
  </si>
  <si>
    <t>UH-420</t>
  </si>
  <si>
    <t>AD00015B00036(025)</t>
  </si>
  <si>
    <t>Targus</t>
  </si>
  <si>
    <t>PA055</t>
  </si>
  <si>
    <t>0409003210</t>
  </si>
  <si>
    <t>26-192</t>
  </si>
  <si>
    <t>03A04</t>
  </si>
  <si>
    <t>4A003</t>
  </si>
  <si>
    <t>Dell</t>
  </si>
  <si>
    <t>PP18L</t>
  </si>
  <si>
    <t>JHSV6G1</t>
  </si>
  <si>
    <t>datalogging</t>
  </si>
  <si>
    <t>PP11L</t>
  </si>
  <si>
    <t>471WJ81</t>
  </si>
  <si>
    <t>D814CA00</t>
  </si>
  <si>
    <t>7QR1TK1</t>
  </si>
  <si>
    <t>47HQ891</t>
  </si>
  <si>
    <t>9L93DF1</t>
  </si>
  <si>
    <t>90-W AC Adapter</t>
  </si>
  <si>
    <t>NADP90KB</t>
  </si>
  <si>
    <t>CN-OC2894-48661-54I-75PF</t>
  </si>
  <si>
    <t>computer power</t>
  </si>
  <si>
    <t>PA-1900-02D</t>
  </si>
  <si>
    <t>CN-O9T215-71615-537-133D</t>
  </si>
  <si>
    <t>AC Power Adapter</t>
  </si>
  <si>
    <t>FA90PE1-00</t>
  </si>
  <si>
    <t>CN-OCM889-73245-31F-00E5-A01</t>
  </si>
  <si>
    <t>65-W AC Adapter</t>
  </si>
  <si>
    <t>LA65NS0-00</t>
  </si>
  <si>
    <t>CN-ODF263-71615-6C1-319E</t>
  </si>
  <si>
    <t>AC/DC Adapter</t>
  </si>
  <si>
    <t>DA90PS1-00</t>
  </si>
  <si>
    <t>CN-OMM545-48661-96H-0J6E-A04</t>
  </si>
  <si>
    <t>Wheel Mouse Optical USB</t>
  </si>
  <si>
    <t>Microsoft</t>
  </si>
  <si>
    <t>X802382-001</t>
  </si>
  <si>
    <t>56180-523-8144542-0</t>
  </si>
  <si>
    <t>M-UVDEL1</t>
  </si>
  <si>
    <t>E-C011-03-1503</t>
  </si>
  <si>
    <t>04N454</t>
  </si>
  <si>
    <t>TH-04N454-37171-24U-0880</t>
  </si>
  <si>
    <t>Computer Monitor</t>
  </si>
  <si>
    <t>Planar</t>
  </si>
  <si>
    <t>997-2797-00</t>
  </si>
  <si>
    <t>AI511F36149</t>
  </si>
  <si>
    <t>Vaisala</t>
  </si>
  <si>
    <t>MI70</t>
  </si>
  <si>
    <t>D4410036;G2320022</t>
  </si>
  <si>
    <t>humidity for OFR</t>
  </si>
  <si>
    <t>RH &amp; T Probe</t>
  </si>
  <si>
    <t>HMP75B</t>
  </si>
  <si>
    <t>G2450002;D4330008</t>
  </si>
  <si>
    <t>24V Power Supply</t>
  </si>
  <si>
    <t>050422</t>
  </si>
  <si>
    <t>power for RH probe</t>
  </si>
  <si>
    <t>RH &amp; T Probe Humitter</t>
  </si>
  <si>
    <t>50Y</t>
  </si>
  <si>
    <t>X0310015</t>
  </si>
  <si>
    <t>HMP60</t>
  </si>
  <si>
    <t>F3250001</t>
  </si>
  <si>
    <t>Gilian</t>
  </si>
  <si>
    <t>850100</t>
  </si>
  <si>
    <t>D402040</t>
  </si>
  <si>
    <t>measure OFR flow</t>
  </si>
  <si>
    <t>Bubble Generator (High Flow)</t>
  </si>
  <si>
    <t>800285</t>
  </si>
  <si>
    <t>0210018</t>
  </si>
  <si>
    <t>Bubble Generator (Standard Flow)</t>
  </si>
  <si>
    <t>800286</t>
  </si>
  <si>
    <t>0209564S</t>
  </si>
  <si>
    <t>Bubble Generator (Low Flow)</t>
  </si>
  <si>
    <t>800287</t>
  </si>
  <si>
    <t>0403015-L</t>
  </si>
  <si>
    <t>D7200</t>
  </si>
  <si>
    <t>03110</t>
  </si>
  <si>
    <t>Bubble Generator Soap Solution</t>
  </si>
  <si>
    <t>800450</t>
  </si>
  <si>
    <t>Gas Regulator</t>
  </si>
  <si>
    <t>Airgas</t>
  </si>
  <si>
    <t>Y11-244B</t>
  </si>
  <si>
    <t>flow delivery from gas cylinders</t>
  </si>
  <si>
    <t>The Matheson Co.</t>
  </si>
  <si>
    <t>F59</t>
  </si>
  <si>
    <t>ProStar Platinum</t>
  </si>
  <si>
    <t>PRS301213</t>
  </si>
  <si>
    <t>01480017</t>
  </si>
  <si>
    <t>PRS301223</t>
  </si>
  <si>
    <t>01479967</t>
  </si>
  <si>
    <t>Scott Specialty Gases</t>
  </si>
  <si>
    <t>51318C540</t>
  </si>
  <si>
    <t>01156069</t>
  </si>
  <si>
    <t>NERL Reagent Grade Water</t>
  </si>
  <si>
    <t>JL837238 (R0)</t>
  </si>
  <si>
    <t>standard solutions for SMPS</t>
  </si>
  <si>
    <t>Pump for Picarro Analyzers</t>
  </si>
  <si>
    <t>Pump for Picarro gas analyzers</t>
  </si>
  <si>
    <t>ESP 2000v2.0 PB</t>
  </si>
  <si>
    <t>PB2K836-A</t>
  </si>
  <si>
    <t>PB2K878-A</t>
  </si>
  <si>
    <t>Lamp Control Boxes: one 4-lamp controller</t>
  </si>
  <si>
    <t>Lamp Control Boxes: one 2-lamp controller</t>
  </si>
  <si>
    <t>Lamp Control Boxes: one 1-lamp controller</t>
  </si>
  <si>
    <t>diaphragm pump (#1)</t>
  </si>
  <si>
    <t>diaphragm pumps (#2-5)</t>
  </si>
  <si>
    <t xml:space="preserve">0405613169;
1205644222;
1105631887;
0513010256; </t>
  </si>
  <si>
    <t>computer keyboard</t>
  </si>
  <si>
    <t>Precision Micro-Orifices Kit</t>
  </si>
  <si>
    <t>RadioShack</t>
  </si>
  <si>
    <t>\</t>
  </si>
  <si>
    <t>laptop computer</t>
  </si>
  <si>
    <t>Computer Mouse</t>
  </si>
  <si>
    <t>Computer Keyboard</t>
  </si>
  <si>
    <t>Measurement Indicator (for RH&amp;T)</t>
  </si>
  <si>
    <t>Gilibrator 2 (base)</t>
  </si>
  <si>
    <t>Power Supply for Gilibrator</t>
  </si>
  <si>
    <t>Wt. (lbs)</t>
  </si>
  <si>
    <t>Wt (lbs)</t>
  </si>
  <si>
    <t>Wt (lb)</t>
  </si>
  <si>
    <t>5</t>
  </si>
  <si>
    <t>32" x 21" x 17"</t>
  </si>
  <si>
    <t>Box dimensions (L x W x H) in inches:</t>
  </si>
  <si>
    <t>34" x 27" x 62.5"</t>
  </si>
  <si>
    <t>39" x 27" x 59"</t>
  </si>
  <si>
    <t>32" x 21" x 21"</t>
  </si>
  <si>
    <t>1</t>
  </si>
  <si>
    <t>0.3</t>
  </si>
  <si>
    <t>0.5</t>
  </si>
  <si>
    <t>10</t>
  </si>
  <si>
    <t>2</t>
  </si>
  <si>
    <t>1.5</t>
  </si>
  <si>
    <t>3</t>
  </si>
  <si>
    <t>0.6</t>
  </si>
  <si>
    <t>1.2</t>
  </si>
  <si>
    <t>0.8</t>
  </si>
  <si>
    <t>4</t>
  </si>
  <si>
    <t>48" x 37" x 34"</t>
  </si>
  <si>
    <t>47" x 39" x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</si>
</sst>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[$-409]d\-mmm\-yy;@"/>
    <numFmt numFmtId="165" formatCode="&quot;$&quot;#,##0.00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color indexed="62"/>
      <name val="Verdana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sz val="8"/>
      <name val="Courier New"/>
      <family val="3"/>
    </font>
    <font>
      <sz val="10"/>
      <name val="Courier New"/>
      <family val="3"/>
    </font>
    <font>
      <sz val="7"/>
      <name val="Arial"/>
      <family val="2"/>
    </font>
    <font>
      <b/>
      <sz val="8"/>
      <name val="Courier New"/>
      <family val="3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indexed="9"/>
      <name val="Arial"/>
      <family val="2"/>
    </font>
    <font>
      <sz val="8"/>
      <color indexed="10"/>
      <name val="Arial"/>
      <family val="2"/>
    </font>
    <font>
      <b/>
      <sz val="12"/>
      <color theme="0"/>
      <name val="Arial"/>
      <family val="2"/>
    </font>
    <font>
      <sz val="8"/>
      <color rgb="FF000000"/>
      <name val="Arial"/>
      <family val="2"/>
    </font>
    <font>
      <b/>
      <sz val="8"/>
      <color rgb="FF000000"/>
      <name val="Courier New"/>
      <family val="3"/>
    </font>
    <font>
      <sz val="10"/>
      <color rgb="FF000000"/>
      <name val="Arial"/>
      <family val="2"/>
    </font>
    <font>
      <sz val="8"/>
      <color rgb="FF000000"/>
      <name val="Courier New"/>
      <family val="3"/>
    </font>
    <font>
      <sz val="10"/>
      <color rgb="FF000000"/>
      <name val="Courier New"/>
      <family val="3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29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 applyProtection="1">
      <alignment horizontal="center" vertical="top"/>
      <protection hidden="1"/>
    </xf>
    <xf numFmtId="0" fontId="1" fillId="0" borderId="0" xfId="0" applyFont="1" applyAlignment="1" applyProtection="1">
      <alignment vertical="top"/>
      <protection hidden="1"/>
    </xf>
    <xf numFmtId="0" fontId="1" fillId="0" borderId="1" xfId="0" applyFont="1" applyBorder="1" applyAlignment="1" applyProtection="1">
      <alignment vertical="top"/>
      <protection hidden="1"/>
    </xf>
    <xf numFmtId="0" fontId="2" fillId="0" borderId="1" xfId="0" applyFont="1" applyBorder="1" applyAlignment="1" applyProtection="1">
      <alignment horizontal="center"/>
      <protection hidden="1"/>
    </xf>
    <xf numFmtId="49" fontId="9" fillId="2" borderId="2" xfId="0" applyNumberFormat="1" applyFont="1" applyFill="1" applyBorder="1" applyAlignment="1" applyProtection="1">
      <alignment horizontal="center" vertical="top"/>
      <protection locked="0"/>
    </xf>
    <xf numFmtId="49" fontId="6" fillId="0" borderId="1" xfId="0" applyNumberFormat="1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vertical="top"/>
      <protection hidden="1"/>
    </xf>
    <xf numFmtId="164" fontId="1" fillId="0" borderId="2" xfId="0" applyNumberFormat="1" applyFont="1" applyBorder="1" applyAlignment="1" applyProtection="1">
      <protection hidden="1"/>
    </xf>
    <xf numFmtId="164" fontId="2" fillId="0" borderId="4" xfId="0" applyNumberFormat="1" applyFont="1" applyBorder="1" applyAlignment="1" applyProtection="1">
      <alignment horizontal="right"/>
      <protection hidden="1"/>
    </xf>
    <xf numFmtId="164" fontId="1" fillId="0" borderId="2" xfId="0" applyNumberFormat="1" applyFont="1" applyBorder="1" applyAlignment="1" applyProtection="1">
      <alignment horizontal="left"/>
      <protection hidden="1"/>
    </xf>
    <xf numFmtId="0" fontId="2" fillId="3" borderId="0" xfId="0" applyFont="1" applyFill="1" applyBorder="1" applyAlignment="1" applyProtection="1">
      <alignment vertical="top"/>
      <protection hidden="1"/>
    </xf>
    <xf numFmtId="0" fontId="1" fillId="3" borderId="0" xfId="0" applyFont="1" applyFill="1" applyBorder="1" applyAlignment="1" applyProtection="1">
      <alignment vertical="top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wrapText="1"/>
      <protection hidden="1"/>
    </xf>
    <xf numFmtId="0" fontId="10" fillId="0" borderId="0" xfId="0" applyFont="1"/>
    <xf numFmtId="0" fontId="10" fillId="0" borderId="1" xfId="0" applyFont="1" applyBorder="1"/>
    <xf numFmtId="49" fontId="1" fillId="0" borderId="0" xfId="0" applyNumberFormat="1" applyFont="1" applyBorder="1" applyAlignment="1" applyProtection="1">
      <alignment vertical="top" wrapText="1"/>
      <protection hidden="1"/>
    </xf>
    <xf numFmtId="0" fontId="2" fillId="0" borderId="5" xfId="0" applyFont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49" fontId="2" fillId="0" borderId="0" xfId="0" applyNumberFormat="1" applyFont="1" applyBorder="1" applyAlignment="1" applyProtection="1">
      <alignment vertical="top" wrapText="1"/>
      <protection hidden="1"/>
    </xf>
    <xf numFmtId="0" fontId="2" fillId="0" borderId="0" xfId="0" applyFont="1" applyBorder="1" applyAlignment="1">
      <alignment vertical="top"/>
    </xf>
    <xf numFmtId="49" fontId="1" fillId="0" borderId="0" xfId="0" applyNumberFormat="1" applyFont="1" applyBorder="1" applyAlignment="1" applyProtection="1">
      <alignment vertical="top"/>
      <protection hidden="1"/>
    </xf>
    <xf numFmtId="0" fontId="1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4" borderId="1" xfId="0" applyFont="1" applyFill="1" applyBorder="1" applyAlignment="1" applyProtection="1">
      <alignment vertical="top" wrapText="1"/>
      <protection locked="0" hidden="1"/>
    </xf>
    <xf numFmtId="0" fontId="1" fillId="0" borderId="0" xfId="0" applyFont="1" applyBorder="1" applyAlignment="1">
      <alignment vertical="top" wrapText="1"/>
    </xf>
    <xf numFmtId="49" fontId="1" fillId="0" borderId="0" xfId="0" applyNumberFormat="1" applyFont="1" applyBorder="1" applyAlignment="1">
      <alignment vertical="top" wrapText="1"/>
    </xf>
    <xf numFmtId="0" fontId="1" fillId="0" borderId="0" xfId="0" applyFont="1" applyBorder="1" applyAlignment="1" applyProtection="1">
      <alignment vertical="top" wrapText="1"/>
      <protection hidden="1"/>
    </xf>
    <xf numFmtId="0" fontId="2" fillId="0" borderId="6" xfId="0" applyFont="1" applyBorder="1" applyAlignment="1" applyProtection="1">
      <alignment horizontal="center" vertical="top"/>
      <protection hidden="1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vertical="top"/>
      <protection hidden="1"/>
    </xf>
    <xf numFmtId="0" fontId="2" fillId="0" borderId="0" xfId="0" applyFont="1" applyBorder="1" applyAlignment="1">
      <alignment horizontal="center" vertical="top"/>
    </xf>
    <xf numFmtId="165" fontId="1" fillId="0" borderId="8" xfId="0" applyNumberFormat="1" applyFont="1" applyBorder="1" applyAlignment="1" applyProtection="1">
      <alignment horizontal="right" vertical="top"/>
      <protection hidden="1"/>
    </xf>
    <xf numFmtId="8" fontId="1" fillId="0" borderId="9" xfId="0" applyNumberFormat="1" applyFont="1" applyBorder="1" applyAlignment="1" applyProtection="1">
      <alignment horizontal="right" vertical="top"/>
      <protection hidden="1"/>
    </xf>
    <xf numFmtId="8" fontId="2" fillId="0" borderId="9" xfId="0" applyNumberFormat="1" applyFont="1" applyBorder="1" applyAlignment="1" applyProtection="1">
      <alignment horizontal="right" vertical="top"/>
      <protection hidden="1"/>
    </xf>
    <xf numFmtId="40" fontId="6" fillId="0" borderId="10" xfId="0" applyNumberFormat="1" applyFont="1" applyBorder="1" applyAlignment="1" applyProtection="1">
      <alignment horizontal="right" vertical="center"/>
      <protection locked="0"/>
    </xf>
    <xf numFmtId="40" fontId="6" fillId="0" borderId="1" xfId="0" applyNumberFormat="1" applyFont="1" applyBorder="1" applyAlignment="1" applyProtection="1">
      <alignment horizontal="right" vertical="top"/>
      <protection locked="0"/>
    </xf>
    <xf numFmtId="0" fontId="16" fillId="0" borderId="1" xfId="0" applyFont="1" applyBorder="1" applyAlignment="1">
      <alignment horizontal="center" wrapText="1"/>
    </xf>
    <xf numFmtId="0" fontId="16" fillId="7" borderId="1" xfId="0" applyFont="1" applyFill="1" applyBorder="1" applyAlignment="1">
      <alignment wrapText="1"/>
    </xf>
    <xf numFmtId="0" fontId="16" fillId="0" borderId="1" xfId="0" applyFont="1" applyBorder="1" applyAlignment="1">
      <alignment wrapText="1"/>
    </xf>
    <xf numFmtId="0" fontId="18" fillId="0" borderId="0" xfId="0" applyFont="1" applyAlignment="1">
      <alignment vertical="top"/>
    </xf>
    <xf numFmtId="0" fontId="0" fillId="0" borderId="0" xfId="0" applyAlignment="1">
      <alignment wrapText="1"/>
    </xf>
    <xf numFmtId="49" fontId="17" fillId="8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wrapText="1"/>
    </xf>
    <xf numFmtId="0" fontId="16" fillId="0" borderId="1" xfId="0" applyFont="1" applyFill="1" applyBorder="1" applyAlignment="1">
      <alignment horizontal="left" wrapText="1"/>
    </xf>
    <xf numFmtId="1" fontId="19" fillId="0" borderId="1" xfId="0" applyNumberFormat="1" applyFont="1" applyBorder="1" applyAlignment="1"/>
    <xf numFmtId="0" fontId="16" fillId="0" borderId="1" xfId="0" applyFont="1" applyBorder="1" applyAlignment="1">
      <alignment horizontal="right" wrapText="1"/>
    </xf>
    <xf numFmtId="0" fontId="16" fillId="0" borderId="1" xfId="0" applyFont="1" applyFill="1" applyBorder="1" applyAlignment="1">
      <alignment wrapText="1"/>
    </xf>
    <xf numFmtId="0" fontId="18" fillId="0" borderId="0" xfId="0" applyFont="1" applyFill="1" applyAlignment="1">
      <alignment vertical="top"/>
    </xf>
    <xf numFmtId="0" fontId="0" fillId="0" borderId="0" xfId="0" applyFill="1" applyAlignment="1">
      <alignment wrapText="1"/>
    </xf>
    <xf numFmtId="0" fontId="2" fillId="0" borderId="4" xfId="0" applyFont="1" applyBorder="1" applyAlignment="1" applyProtection="1">
      <alignment horizontal="right"/>
      <protection hidden="1"/>
    </xf>
    <xf numFmtId="0" fontId="16" fillId="0" borderId="1" xfId="0" applyFont="1" applyFill="1" applyBorder="1" applyAlignment="1">
      <alignment horizontal="center" wrapText="1"/>
    </xf>
    <xf numFmtId="49" fontId="17" fillId="0" borderId="1" xfId="0" applyNumberFormat="1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/>
    </xf>
    <xf numFmtId="0" fontId="1" fillId="0" borderId="7" xfId="0" applyFont="1" applyBorder="1" applyAlignment="1" applyProtection="1">
      <alignment horizontal="center" vertical="top"/>
      <protection hidden="1"/>
    </xf>
    <xf numFmtId="0" fontId="1" fillId="0" borderId="0" xfId="0" applyFont="1" applyAlignment="1" applyProtection="1">
      <alignment horizontal="center" vertical="top"/>
      <protection hidden="1"/>
    </xf>
    <xf numFmtId="0" fontId="1" fillId="0" borderId="9" xfId="0" applyFont="1" applyBorder="1" applyAlignment="1" applyProtection="1">
      <alignment horizontal="center" vertical="top"/>
      <protection hidden="1"/>
    </xf>
    <xf numFmtId="0" fontId="2" fillId="0" borderId="0" xfId="0" applyFont="1" applyBorder="1" applyAlignment="1" applyProtection="1">
      <alignment horizontal="right" vertical="top"/>
      <protection hidden="1"/>
    </xf>
    <xf numFmtId="49" fontId="6" fillId="0" borderId="10" xfId="0" applyNumberFormat="1" applyFont="1" applyBorder="1" applyAlignment="1" applyProtection="1">
      <alignment horizontal="left" vertical="center"/>
      <protection locked="0"/>
    </xf>
    <xf numFmtId="49" fontId="6" fillId="0" borderId="12" xfId="0" applyNumberFormat="1" applyFont="1" applyBorder="1" applyAlignment="1" applyProtection="1">
      <alignment horizontal="left" vertical="center"/>
      <protection locked="0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0" fontId="15" fillId="6" borderId="10" xfId="0" applyFont="1" applyFill="1" applyBorder="1" applyAlignment="1" applyProtection="1">
      <alignment horizontal="center" vertical="top"/>
      <protection hidden="1"/>
    </xf>
    <xf numFmtId="0" fontId="15" fillId="6" borderId="12" xfId="0" applyFont="1" applyFill="1" applyBorder="1" applyAlignment="1" applyProtection="1">
      <alignment horizontal="center" vertical="top"/>
      <protection hidden="1"/>
    </xf>
    <xf numFmtId="0" fontId="15" fillId="6" borderId="2" xfId="0" applyFont="1" applyFill="1" applyBorder="1" applyAlignment="1" applyProtection="1">
      <alignment horizontal="center" vertical="top"/>
      <protection hidden="1"/>
    </xf>
    <xf numFmtId="0" fontId="2" fillId="0" borderId="13" xfId="0" applyFont="1" applyFill="1" applyBorder="1" applyAlignment="1" applyProtection="1">
      <alignment horizontal="right" vertical="top" wrapText="1"/>
      <protection hidden="1"/>
    </xf>
    <xf numFmtId="0" fontId="2" fillId="0" borderId="4" xfId="0" applyFont="1" applyFill="1" applyBorder="1" applyAlignment="1" applyProtection="1">
      <alignment horizontal="right" vertical="top" wrapText="1"/>
      <protection hidden="1"/>
    </xf>
    <xf numFmtId="0" fontId="2" fillId="0" borderId="11" xfId="0" applyFont="1" applyFill="1" applyBorder="1" applyAlignment="1" applyProtection="1">
      <alignment horizontal="right" vertical="top" wrapText="1"/>
      <protection hidden="1"/>
    </xf>
    <xf numFmtId="0" fontId="2" fillId="0" borderId="7" xfId="0" applyFont="1" applyBorder="1" applyAlignment="1" applyProtection="1">
      <alignment horizontal="right" vertical="top"/>
      <protection hidden="1"/>
    </xf>
    <xf numFmtId="0" fontId="2" fillId="0" borderId="9" xfId="0" applyFont="1" applyBorder="1" applyAlignment="1" applyProtection="1">
      <alignment horizontal="right" vertical="top"/>
      <protection hidden="1"/>
    </xf>
    <xf numFmtId="0" fontId="1" fillId="0" borderId="12" xfId="0" applyNumberFormat="1" applyFont="1" applyBorder="1" applyAlignment="1" applyProtection="1">
      <alignment horizontal="left" vertical="top"/>
      <protection hidden="1"/>
    </xf>
    <xf numFmtId="0" fontId="1" fillId="0" borderId="2" xfId="0" applyNumberFormat="1" applyFont="1" applyBorder="1" applyAlignment="1" applyProtection="1">
      <alignment horizontal="left" vertical="top"/>
      <protection hidden="1"/>
    </xf>
    <xf numFmtId="0" fontId="1" fillId="0" borderId="12" xfId="0" applyFont="1" applyFill="1" applyBorder="1" applyAlignment="1" applyProtection="1">
      <alignment horizontal="center" vertical="top"/>
      <protection hidden="1"/>
    </xf>
    <xf numFmtId="0" fontId="1" fillId="0" borderId="2" xfId="0" applyFont="1" applyFill="1" applyBorder="1" applyAlignment="1" applyProtection="1">
      <alignment horizontal="center" vertical="top"/>
      <protection hidden="1"/>
    </xf>
    <xf numFmtId="0" fontId="1" fillId="0" borderId="10" xfId="0" applyFont="1" applyFill="1" applyBorder="1" applyAlignment="1" applyProtection="1">
      <alignment horizontal="center" vertical="top"/>
      <protection hidden="1"/>
    </xf>
    <xf numFmtId="164" fontId="2" fillId="0" borderId="4" xfId="0" applyNumberFormat="1" applyFont="1" applyBorder="1" applyAlignment="1" applyProtection="1">
      <alignment horizontal="right"/>
      <protection hidden="1"/>
    </xf>
    <xf numFmtId="0" fontId="16" fillId="0" borderId="1" xfId="0" applyFont="1" applyBorder="1" applyAlignment="1">
      <alignment wrapText="1"/>
    </xf>
    <xf numFmtId="0" fontId="16" fillId="7" borderId="1" xfId="0" applyFont="1" applyFill="1" applyBorder="1" applyAlignment="1">
      <alignment wrapText="1"/>
    </xf>
    <xf numFmtId="0" fontId="2" fillId="0" borderId="10" xfId="0" applyFont="1" applyBorder="1" applyAlignment="1" applyProtection="1">
      <alignment horizontal="left" wrapText="1"/>
      <protection hidden="1"/>
    </xf>
    <xf numFmtId="0" fontId="2" fillId="0" borderId="12" xfId="0" applyFont="1" applyBorder="1" applyAlignment="1" applyProtection="1">
      <alignment horizontal="left" wrapText="1"/>
      <protection hidden="1"/>
    </xf>
    <xf numFmtId="0" fontId="2" fillId="0" borderId="2" xfId="0" applyFont="1" applyBorder="1" applyAlignment="1" applyProtection="1">
      <alignment horizontal="left" wrapText="1"/>
      <protection hidden="1"/>
    </xf>
    <xf numFmtId="0" fontId="2" fillId="0" borderId="10" xfId="0" applyFont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left"/>
      <protection hidden="1"/>
    </xf>
    <xf numFmtId="0" fontId="2" fillId="0" borderId="12" xfId="0" applyFont="1" applyBorder="1" applyAlignment="1" applyProtection="1">
      <alignment horizontal="left"/>
      <protection hidden="1"/>
    </xf>
    <xf numFmtId="0" fontId="1" fillId="0" borderId="13" xfId="0" applyFont="1" applyBorder="1" applyAlignment="1" applyProtection="1">
      <alignment horizontal="center" vertical="top"/>
      <protection hidden="1"/>
    </xf>
    <xf numFmtId="0" fontId="1" fillId="0" borderId="4" xfId="0" applyFont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right" vertical="top"/>
      <protection hidden="1"/>
    </xf>
    <xf numFmtId="0" fontId="2" fillId="0" borderId="6" xfId="0" applyFont="1" applyBorder="1" applyAlignment="1" applyProtection="1">
      <alignment horizontal="right" vertical="top"/>
      <protection hidden="1"/>
    </xf>
    <xf numFmtId="0" fontId="2" fillId="0" borderId="8" xfId="0" applyFont="1" applyBorder="1" applyAlignment="1" applyProtection="1">
      <alignment horizontal="right" vertical="top"/>
      <protection hidden="1"/>
    </xf>
    <xf numFmtId="0" fontId="1" fillId="0" borderId="4" xfId="0" applyNumberFormat="1" applyFont="1" applyBorder="1" applyAlignment="1" applyProtection="1">
      <alignment horizontal="left" vertical="top" wrapText="1"/>
      <protection hidden="1"/>
    </xf>
    <xf numFmtId="0" fontId="1" fillId="0" borderId="11" xfId="0" applyNumberFormat="1" applyFont="1" applyBorder="1" applyAlignment="1" applyProtection="1">
      <alignment horizontal="left" vertical="top" wrapText="1"/>
      <protection hidden="1"/>
    </xf>
    <xf numFmtId="0" fontId="1" fillId="0" borderId="0" xfId="0" applyNumberFormat="1" applyFont="1" applyBorder="1" applyAlignment="1" applyProtection="1">
      <alignment horizontal="left" vertical="top" wrapText="1"/>
      <protection hidden="1"/>
    </xf>
    <xf numFmtId="0" fontId="1" fillId="0" borderId="9" xfId="0" applyNumberFormat="1" applyFont="1" applyBorder="1" applyAlignment="1" applyProtection="1">
      <alignment horizontal="left" vertical="top" wrapText="1"/>
      <protection hidden="1"/>
    </xf>
    <xf numFmtId="0" fontId="1" fillId="0" borderId="6" xfId="0" applyNumberFormat="1" applyFont="1" applyBorder="1" applyAlignment="1" applyProtection="1">
      <alignment horizontal="left" vertical="top" wrapText="1"/>
      <protection hidden="1"/>
    </xf>
    <xf numFmtId="0" fontId="1" fillId="0" borderId="8" xfId="0" applyNumberFormat="1" applyFont="1" applyBorder="1" applyAlignment="1" applyProtection="1">
      <alignment horizontal="left" vertical="top" wrapText="1"/>
      <protection hidden="1"/>
    </xf>
    <xf numFmtId="49" fontId="1" fillId="0" borderId="12" xfId="0" applyNumberFormat="1" applyFont="1" applyBorder="1" applyAlignment="1" applyProtection="1">
      <alignment horizontal="left" vertical="top"/>
      <protection hidden="1"/>
    </xf>
    <xf numFmtId="49" fontId="1" fillId="0" borderId="2" xfId="0" applyNumberFormat="1" applyFont="1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2" fillId="0" borderId="6" xfId="0" applyFont="1" applyBorder="1" applyAlignment="1" applyProtection="1">
      <alignment horizontal="left"/>
      <protection hidden="1"/>
    </xf>
    <xf numFmtId="0" fontId="2" fillId="0" borderId="8" xfId="0" applyFont="1" applyBorder="1" applyAlignment="1" applyProtection="1">
      <alignment horizontal="left"/>
      <protection hidden="1"/>
    </xf>
    <xf numFmtId="0" fontId="8" fillId="2" borderId="13" xfId="0" applyFont="1" applyFill="1" applyBorder="1" applyAlignment="1" applyProtection="1">
      <alignment horizontal="left" vertical="top" wrapText="1"/>
      <protection hidden="1"/>
    </xf>
    <xf numFmtId="0" fontId="0" fillId="0" borderId="4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1" fillId="0" borderId="5" xfId="0" applyFont="1" applyFill="1" applyBorder="1" applyAlignment="1" applyProtection="1">
      <alignment horizontal="center" vertical="top"/>
      <protection hidden="1"/>
    </xf>
    <xf numFmtId="0" fontId="1" fillId="0" borderId="6" xfId="0" applyFont="1" applyFill="1" applyBorder="1" applyAlignment="1" applyProtection="1">
      <alignment horizontal="center" vertical="top"/>
      <protection hidden="1"/>
    </xf>
    <xf numFmtId="0" fontId="1" fillId="0" borderId="8" xfId="0" applyFont="1" applyFill="1" applyBorder="1" applyAlignment="1" applyProtection="1">
      <alignment horizontal="center" vertical="top"/>
      <protection hidden="1"/>
    </xf>
    <xf numFmtId="0" fontId="1" fillId="0" borderId="7" xfId="0" applyFont="1" applyBorder="1" applyAlignment="1" applyProtection="1">
      <alignment horizontal="right" vertical="top"/>
      <protection hidden="1"/>
    </xf>
    <xf numFmtId="0" fontId="1" fillId="0" borderId="0" xfId="0" applyFont="1" applyBorder="1" applyAlignment="1" applyProtection="1">
      <alignment horizontal="right" vertical="top"/>
      <protection hidden="1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6" fillId="0" borderId="10" xfId="0" applyFont="1" applyBorder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6" fillId="0" borderId="1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0" borderId="5" xfId="0" applyFont="1" applyBorder="1" applyAlignment="1" applyProtection="1">
      <alignment horizontal="left"/>
      <protection hidden="1"/>
    </xf>
    <xf numFmtId="0" fontId="16" fillId="0" borderId="10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" fillId="0" borderId="10" xfId="0" applyFont="1" applyBorder="1" applyAlignment="1" applyProtection="1">
      <alignment horizontal="left" vertical="top"/>
      <protection hidden="1"/>
    </xf>
    <xf numFmtId="0" fontId="1" fillId="0" borderId="12" xfId="0" applyFont="1" applyBorder="1" applyAlignment="1" applyProtection="1">
      <alignment horizontal="left" vertical="top"/>
      <protection hidden="1"/>
    </xf>
    <xf numFmtId="0" fontId="1" fillId="0" borderId="13" xfId="0" applyFont="1" applyFill="1" applyBorder="1" applyAlignment="1" applyProtection="1">
      <alignment horizontal="center" vertical="top"/>
      <protection hidden="1"/>
    </xf>
    <xf numFmtId="0" fontId="1" fillId="0" borderId="7" xfId="0" applyFont="1" applyFill="1" applyBorder="1" applyAlignment="1" applyProtection="1">
      <alignment horizontal="center" vertical="top"/>
      <protection hidden="1"/>
    </xf>
    <xf numFmtId="0" fontId="1" fillId="0" borderId="6" xfId="0" applyFont="1" applyBorder="1" applyAlignment="1" applyProtection="1">
      <alignment horizontal="left" vertical="top"/>
      <protection locked="0"/>
    </xf>
    <xf numFmtId="49" fontId="2" fillId="0" borderId="6" xfId="0" applyNumberFormat="1" applyFont="1" applyBorder="1" applyAlignment="1" applyProtection="1">
      <alignment horizontal="center" vertical="top"/>
      <protection locked="0"/>
    </xf>
    <xf numFmtId="49" fontId="2" fillId="0" borderId="8" xfId="0" applyNumberFormat="1" applyFont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49" fontId="1" fillId="0" borderId="10" xfId="0" applyNumberFormat="1" applyFont="1" applyBorder="1" applyAlignment="1" applyProtection="1">
      <alignment horizontal="left" vertical="top"/>
      <protection hidden="1"/>
    </xf>
    <xf numFmtId="0" fontId="1" fillId="0" borderId="13" xfId="0" applyFont="1" applyBorder="1" applyAlignment="1" applyProtection="1">
      <alignment horizontal="left" vertical="top" wrapText="1"/>
      <protection hidden="1"/>
    </xf>
    <xf numFmtId="0" fontId="1" fillId="0" borderId="4" xfId="0" applyFont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 applyProtection="1">
      <alignment horizontal="left" vertical="top" wrapText="1"/>
      <protection hidden="1"/>
    </xf>
    <xf numFmtId="0" fontId="1" fillId="0" borderId="0" xfId="0" applyFont="1" applyBorder="1" applyAlignment="1" applyProtection="1">
      <alignment horizontal="left" vertical="top" wrapText="1"/>
      <protection hidden="1"/>
    </xf>
    <xf numFmtId="0" fontId="1" fillId="0" borderId="5" xfId="0" applyFont="1" applyBorder="1" applyAlignment="1" applyProtection="1">
      <alignment horizontal="left" vertical="top" wrapText="1"/>
      <protection hidden="1"/>
    </xf>
    <xf numFmtId="0" fontId="1" fillId="0" borderId="6" xfId="0" applyFont="1" applyBorder="1" applyAlignment="1" applyProtection="1">
      <alignment horizontal="left" vertical="top" wrapText="1"/>
      <protection hidden="1"/>
    </xf>
    <xf numFmtId="0" fontId="1" fillId="0" borderId="11" xfId="0" applyFont="1" applyBorder="1" applyAlignment="1" applyProtection="1">
      <alignment horizontal="left" vertical="top" wrapText="1"/>
      <protection hidden="1"/>
    </xf>
    <xf numFmtId="0" fontId="1" fillId="0" borderId="9" xfId="0" applyFont="1" applyBorder="1" applyAlignment="1" applyProtection="1">
      <alignment horizontal="left" vertical="top" wrapText="1"/>
      <protection hidden="1"/>
    </xf>
    <xf numFmtId="0" fontId="1" fillId="0" borderId="8" xfId="0" applyFont="1" applyBorder="1" applyAlignment="1" applyProtection="1">
      <alignment horizontal="left" vertical="top" wrapText="1"/>
      <protection hidden="1"/>
    </xf>
    <xf numFmtId="0" fontId="1" fillId="0" borderId="2" xfId="0" applyFont="1" applyBorder="1" applyAlignment="1" applyProtection="1">
      <alignment horizontal="left" vertical="top"/>
      <protection hidden="1"/>
    </xf>
    <xf numFmtId="49" fontId="1" fillId="0" borderId="6" xfId="0" applyNumberFormat="1" applyFont="1" applyBorder="1" applyAlignment="1" applyProtection="1">
      <alignment horizontal="left" vertical="top"/>
      <protection locked="0"/>
    </xf>
    <xf numFmtId="0" fontId="2" fillId="3" borderId="7" xfId="0" applyFont="1" applyFill="1" applyBorder="1" applyAlignment="1" applyProtection="1">
      <alignment horizontal="right" vertical="top"/>
      <protection hidden="1"/>
    </xf>
    <xf numFmtId="0" fontId="2" fillId="3" borderId="9" xfId="0" applyFont="1" applyFill="1" applyBorder="1" applyAlignment="1" applyProtection="1">
      <alignment horizontal="right" vertical="top"/>
      <protection hidden="1"/>
    </xf>
    <xf numFmtId="0" fontId="5" fillId="5" borderId="7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right"/>
    </xf>
    <xf numFmtId="0" fontId="1" fillId="0" borderId="10" xfId="0" applyFont="1" applyBorder="1" applyAlignment="1" applyProtection="1">
      <alignment horizontal="center" vertical="top"/>
      <protection hidden="1"/>
    </xf>
    <xf numFmtId="0" fontId="1" fillId="0" borderId="12" xfId="0" applyFont="1" applyBorder="1" applyAlignment="1" applyProtection="1">
      <alignment horizontal="center" vertical="top"/>
      <protection hidden="1"/>
    </xf>
    <xf numFmtId="0" fontId="1" fillId="0" borderId="2" xfId="0" applyFont="1" applyBorder="1" applyAlignment="1" applyProtection="1">
      <alignment horizontal="center" vertical="top"/>
      <protection hidden="1"/>
    </xf>
    <xf numFmtId="0" fontId="2" fillId="0" borderId="10" xfId="0" applyFont="1" applyFill="1" applyBorder="1" applyAlignment="1" applyProtection="1">
      <alignment horizontal="center" vertical="top"/>
      <protection hidden="1"/>
    </xf>
    <xf numFmtId="0" fontId="2" fillId="0" borderId="2" xfId="0" applyFont="1" applyFill="1" applyBorder="1" applyAlignment="1" applyProtection="1">
      <alignment horizontal="center" vertical="top"/>
      <protection hidden="1"/>
    </xf>
    <xf numFmtId="0" fontId="1" fillId="3" borderId="0" xfId="0" applyFont="1" applyFill="1" applyBorder="1" applyAlignment="1" applyProtection="1">
      <alignment horizontal="center" vertical="top"/>
      <protection hidden="1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9" xfId="0" applyFont="1" applyBorder="1" applyAlignment="1" applyProtection="1">
      <alignment horizontal="center" vertical="top"/>
      <protection locked="0"/>
    </xf>
    <xf numFmtId="49" fontId="1" fillId="0" borderId="0" xfId="0" applyNumberFormat="1" applyFont="1" applyBorder="1" applyAlignment="1" applyProtection="1">
      <alignment horizontal="center" vertical="top"/>
      <protection locked="0"/>
    </xf>
    <xf numFmtId="0" fontId="15" fillId="6" borderId="1" xfId="0" applyFont="1" applyFill="1" applyBorder="1" applyAlignment="1" applyProtection="1">
      <alignment horizontal="center" vertical="top"/>
      <protection hidden="1"/>
    </xf>
    <xf numFmtId="0" fontId="2" fillId="0" borderId="13" xfId="0" applyFont="1" applyFill="1" applyBorder="1" applyAlignment="1" applyProtection="1">
      <alignment horizontal="right" wrapText="1"/>
      <protection hidden="1"/>
    </xf>
    <xf numFmtId="0" fontId="2" fillId="0" borderId="11" xfId="0" applyFont="1" applyFill="1" applyBorder="1" applyAlignment="1" applyProtection="1">
      <alignment horizontal="right"/>
      <protection hidden="1"/>
    </xf>
    <xf numFmtId="0" fontId="4" fillId="0" borderId="10" xfId="0" applyFont="1" applyFill="1" applyBorder="1" applyAlignment="1" applyProtection="1">
      <alignment horizontal="left"/>
      <protection hidden="1"/>
    </xf>
    <xf numFmtId="0" fontId="4" fillId="0" borderId="12" xfId="0" applyFont="1" applyFill="1" applyBorder="1" applyAlignment="1" applyProtection="1">
      <alignment horizontal="left"/>
      <protection hidden="1"/>
    </xf>
    <xf numFmtId="0" fontId="4" fillId="0" borderId="2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right" vertical="top" wrapText="1"/>
      <protection hidden="1"/>
    </xf>
    <xf numFmtId="0" fontId="2" fillId="0" borderId="13" xfId="0" applyFont="1" applyBorder="1" applyAlignment="1" applyProtection="1">
      <alignment horizontal="right"/>
      <protection hidden="1"/>
    </xf>
    <xf numFmtId="0" fontId="2" fillId="0" borderId="4" xfId="0" applyFont="1" applyBorder="1" applyAlignment="1" applyProtection="1">
      <alignment horizontal="right"/>
      <protection hidden="1"/>
    </xf>
    <xf numFmtId="0" fontId="16" fillId="0" borderId="10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2" xfId="0" applyFont="1" applyBorder="1" applyAlignment="1">
      <alignment horizontal="left" vertical="top"/>
    </xf>
    <xf numFmtId="0" fontId="1" fillId="0" borderId="1" xfId="0" applyNumberFormat="1" applyFont="1" applyBorder="1" applyAlignment="1" applyProtection="1">
      <alignment horizontal="left" vertical="top"/>
      <protection hidden="1"/>
    </xf>
    <xf numFmtId="0" fontId="1" fillId="0" borderId="1" xfId="0" applyFont="1" applyBorder="1" applyAlignment="1" applyProtection="1">
      <alignment horizontal="left" vertical="top"/>
      <protection hidden="1"/>
    </xf>
    <xf numFmtId="0" fontId="2" fillId="0" borderId="7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49" fontId="1" fillId="0" borderId="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3" xfId="0" applyNumberFormat="1" applyFont="1" applyBorder="1" applyAlignment="1" applyProtection="1">
      <alignment horizontal="left" vertical="top" wrapText="1"/>
      <protection hidden="1"/>
    </xf>
    <xf numFmtId="0" fontId="1" fillId="0" borderId="4" xfId="0" applyNumberFormat="1" applyFont="1" applyBorder="1" applyAlignment="1" applyProtection="1">
      <alignment horizontal="left" vertical="top"/>
      <protection hidden="1"/>
    </xf>
    <xf numFmtId="0" fontId="1" fillId="0" borderId="11" xfId="0" applyNumberFormat="1" applyFont="1" applyBorder="1" applyAlignment="1" applyProtection="1">
      <alignment horizontal="left" vertical="top"/>
      <protection hidden="1"/>
    </xf>
    <xf numFmtId="0" fontId="1" fillId="0" borderId="7" xfId="0" applyNumberFormat="1" applyFont="1" applyBorder="1" applyAlignment="1" applyProtection="1">
      <alignment horizontal="left" vertical="top"/>
      <protection hidden="1"/>
    </xf>
    <xf numFmtId="0" fontId="1" fillId="0" borderId="0" xfId="0" applyNumberFormat="1" applyFont="1" applyBorder="1" applyAlignment="1" applyProtection="1">
      <alignment horizontal="left" vertical="top"/>
      <protection hidden="1"/>
    </xf>
    <xf numFmtId="0" fontId="1" fillId="0" borderId="9" xfId="0" applyNumberFormat="1" applyFont="1" applyBorder="1" applyAlignment="1" applyProtection="1">
      <alignment horizontal="left" vertical="top"/>
      <protection hidden="1"/>
    </xf>
    <xf numFmtId="0" fontId="1" fillId="0" borderId="5" xfId="0" applyNumberFormat="1" applyFont="1" applyBorder="1" applyAlignment="1" applyProtection="1">
      <alignment horizontal="left" vertical="top"/>
      <protection hidden="1"/>
    </xf>
    <xf numFmtId="0" fontId="1" fillId="0" borderId="6" xfId="0" applyNumberFormat="1" applyFont="1" applyBorder="1" applyAlignment="1" applyProtection="1">
      <alignment horizontal="left" vertical="top"/>
      <protection hidden="1"/>
    </xf>
    <xf numFmtId="0" fontId="1" fillId="0" borderId="8" xfId="0" applyNumberFormat="1" applyFont="1" applyBorder="1" applyAlignment="1" applyProtection="1">
      <alignment horizontal="left" vertical="top"/>
      <protection hidden="1"/>
    </xf>
    <xf numFmtId="0" fontId="1" fillId="0" borderId="0" xfId="0" applyFont="1" applyBorder="1" applyAlignment="1" applyProtection="1">
      <alignment horizontal="center" vertical="top"/>
      <protection hidden="1"/>
    </xf>
    <xf numFmtId="0" fontId="1" fillId="0" borderId="6" xfId="0" applyFont="1" applyBorder="1" applyAlignment="1" applyProtection="1">
      <alignment horizontal="left" vertical="top"/>
      <protection hidden="1"/>
    </xf>
    <xf numFmtId="49" fontId="1" fillId="0" borderId="6" xfId="0" applyNumberFormat="1" applyFont="1" applyBorder="1" applyAlignment="1" applyProtection="1">
      <alignment horizontal="left" vertical="top"/>
      <protection hidden="1"/>
    </xf>
    <xf numFmtId="0" fontId="1" fillId="0" borderId="6" xfId="0" applyFont="1" applyBorder="1" applyAlignment="1" applyProtection="1">
      <alignment horizontal="right" vertical="top"/>
      <protection hidden="1"/>
    </xf>
    <xf numFmtId="49" fontId="16" fillId="0" borderId="10" xfId="0" applyNumberFormat="1" applyFont="1" applyBorder="1" applyAlignment="1">
      <alignment horizontal="left" vertical="top"/>
    </xf>
    <xf numFmtId="49" fontId="16" fillId="0" borderId="12" xfId="0" applyNumberFormat="1" applyFont="1" applyBorder="1" applyAlignment="1">
      <alignment horizontal="left" vertical="top"/>
    </xf>
    <xf numFmtId="49" fontId="16" fillId="0" borderId="2" xfId="0" applyNumberFormat="1" applyFont="1" applyBorder="1" applyAlignment="1">
      <alignment horizontal="left" vertical="top"/>
    </xf>
    <xf numFmtId="0" fontId="2" fillId="0" borderId="1" xfId="0" applyFont="1" applyBorder="1" applyAlignment="1" applyProtection="1">
      <alignment horizontal="left"/>
      <protection hidden="1"/>
    </xf>
    <xf numFmtId="0" fontId="0" fillId="0" borderId="1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49" fontId="6" fillId="0" borderId="1" xfId="0" applyNumberFormat="1" applyFont="1" applyBorder="1" applyAlignment="1" applyProtection="1">
      <alignment horizontal="left" vertical="top"/>
      <protection locked="0"/>
    </xf>
    <xf numFmtId="49" fontId="6" fillId="0" borderId="10" xfId="0" applyNumberFormat="1" applyFont="1" applyBorder="1" applyAlignment="1" applyProtection="1">
      <alignment horizontal="left" vertical="top" wrapText="1"/>
      <protection locked="0"/>
    </xf>
    <xf numFmtId="49" fontId="6" fillId="0" borderId="12" xfId="0" applyNumberFormat="1" applyFont="1" applyBorder="1" applyAlignment="1" applyProtection="1">
      <alignment horizontal="left" vertical="top" wrapText="1"/>
      <protection locked="0"/>
    </xf>
    <xf numFmtId="49" fontId="6" fillId="0" borderId="2" xfId="0" applyNumberFormat="1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6" fillId="0" borderId="10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16" fillId="0" borderId="10" xfId="0" applyFont="1" applyBorder="1" applyAlignment="1">
      <alignment horizontal="center" vertical="top"/>
    </xf>
    <xf numFmtId="0" fontId="16" fillId="0" borderId="12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0" fontId="8" fillId="2" borderId="4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1" fillId="0" borderId="7" xfId="0" applyNumberFormat="1" applyFont="1" applyBorder="1" applyAlignment="1" applyProtection="1">
      <alignment horizontal="left" vertical="top" wrapText="1"/>
      <protection hidden="1"/>
    </xf>
    <xf numFmtId="0" fontId="1" fillId="0" borderId="5" xfId="0" applyNumberFormat="1" applyFont="1" applyBorder="1" applyAlignment="1" applyProtection="1">
      <alignment horizontal="left" vertical="top" wrapText="1"/>
      <protection hidden="1"/>
    </xf>
    <xf numFmtId="0" fontId="1" fillId="0" borderId="10" xfId="0" applyNumberFormat="1" applyFont="1" applyBorder="1" applyAlignment="1" applyProtection="1">
      <alignment horizontal="left" vertical="top"/>
      <protection hidden="1"/>
    </xf>
    <xf numFmtId="0" fontId="16" fillId="0" borderId="1" xfId="0" applyFont="1" applyFill="1" applyBorder="1" applyAlignment="1">
      <alignment wrapText="1"/>
    </xf>
    <xf numFmtId="0" fontId="16" fillId="0" borderId="1" xfId="0" applyFont="1" applyBorder="1" applyAlignment="1">
      <alignment horizontal="left" wrapText="1"/>
    </xf>
    <xf numFmtId="0" fontId="16" fillId="0" borderId="12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2" xfId="0" applyFont="1" applyBorder="1" applyAlignment="1">
      <alignment wrapText="1"/>
    </xf>
    <xf numFmtId="49" fontId="16" fillId="0" borderId="10" xfId="0" applyNumberFormat="1" applyFont="1" applyBorder="1" applyAlignment="1">
      <alignment horizontal="left"/>
    </xf>
    <xf numFmtId="49" fontId="16" fillId="0" borderId="12" xfId="0" applyNumberFormat="1" applyFont="1" applyBorder="1" applyAlignment="1">
      <alignment horizontal="left"/>
    </xf>
    <xf numFmtId="49" fontId="16" fillId="0" borderId="2" xfId="0" applyNumberFormat="1" applyFont="1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1" xfId="0" applyFont="1" applyFill="1" applyBorder="1" applyAlignment="1">
      <alignment horizontal="left" wrapText="1"/>
    </xf>
    <xf numFmtId="0" fontId="16" fillId="0" borderId="10" xfId="0" applyFont="1" applyFill="1" applyBorder="1" applyAlignment="1">
      <alignment wrapText="1"/>
    </xf>
    <xf numFmtId="0" fontId="16" fillId="0" borderId="12" xfId="0" applyFont="1" applyFill="1" applyBorder="1" applyAlignment="1">
      <alignment wrapText="1"/>
    </xf>
    <xf numFmtId="0" fontId="16" fillId="0" borderId="2" xfId="0" applyFont="1" applyFill="1" applyBorder="1" applyAlignment="1">
      <alignment wrapText="1"/>
    </xf>
    <xf numFmtId="0" fontId="16" fillId="0" borderId="10" xfId="0" applyFont="1" applyFill="1" applyBorder="1" applyAlignment="1">
      <alignment horizontal="left" wrapText="1"/>
    </xf>
    <xf numFmtId="0" fontId="16" fillId="0" borderId="12" xfId="0" applyFont="1" applyFill="1" applyBorder="1" applyAlignment="1">
      <alignment horizontal="left" wrapText="1"/>
    </xf>
    <xf numFmtId="0" fontId="16" fillId="0" borderId="2" xfId="0" applyFont="1" applyFill="1" applyBorder="1" applyAlignment="1">
      <alignment horizontal="left" wrapText="1"/>
    </xf>
    <xf numFmtId="49" fontId="19" fillId="0" borderId="10" xfId="0" applyNumberFormat="1" applyFont="1" applyFill="1" applyBorder="1" applyAlignment="1">
      <alignment horizontal="left" wrapText="1"/>
    </xf>
    <xf numFmtId="0" fontId="20" fillId="0" borderId="12" xfId="0" applyFont="1" applyFill="1" applyBorder="1" applyAlignment="1">
      <alignment horizontal="left" wrapText="1"/>
    </xf>
    <xf numFmtId="0" fontId="20" fillId="0" borderId="2" xfId="0" applyFont="1" applyFill="1" applyBorder="1" applyAlignment="1">
      <alignment horizontal="left" wrapText="1"/>
    </xf>
    <xf numFmtId="49" fontId="19" fillId="0" borderId="1" xfId="0" applyNumberFormat="1" applyFont="1" applyBorder="1" applyAlignment="1">
      <alignment wrapText="1"/>
    </xf>
    <xf numFmtId="49" fontId="19" fillId="0" borderId="1" xfId="0" applyNumberFormat="1" applyFont="1" applyBorder="1" applyAlignment="1"/>
    <xf numFmtId="0" fontId="11" fillId="0" borderId="0" xfId="0" applyFont="1" applyFill="1" applyBorder="1" applyAlignment="1" applyProtection="1">
      <alignment horizontal="right" vertical="top" wrapText="1"/>
      <protection hidden="1"/>
    </xf>
    <xf numFmtId="0" fontId="11" fillId="0" borderId="13" xfId="0" applyFont="1" applyFill="1" applyBorder="1" applyAlignment="1" applyProtection="1">
      <alignment horizontal="right" wrapText="1"/>
      <protection hidden="1"/>
    </xf>
    <xf numFmtId="0" fontId="11" fillId="0" borderId="11" xfId="0" applyFont="1" applyFill="1" applyBorder="1" applyAlignment="1" applyProtection="1">
      <alignment horizontal="right"/>
      <protection hidden="1"/>
    </xf>
    <xf numFmtId="49" fontId="19" fillId="0" borderId="10" xfId="0" applyNumberFormat="1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2" xfId="0" applyFont="1" applyBorder="1" applyAlignment="1">
      <alignment wrapText="1"/>
    </xf>
    <xf numFmtId="49" fontId="19" fillId="0" borderId="12" xfId="0" applyNumberFormat="1" applyFont="1" applyBorder="1" applyAlignment="1">
      <alignment wrapText="1"/>
    </xf>
    <xf numFmtId="49" fontId="19" fillId="0" borderId="2" xfId="0" applyNumberFormat="1" applyFont="1" applyBorder="1" applyAlignment="1">
      <alignment wrapText="1"/>
    </xf>
    <xf numFmtId="0" fontId="2" fillId="2" borderId="1" xfId="0" applyFont="1" applyFill="1" applyBorder="1" applyAlignment="1" applyProtection="1">
      <alignment horizontal="left" wrapText="1"/>
      <protection hidden="1"/>
    </xf>
    <xf numFmtId="0" fontId="2" fillId="0" borderId="6" xfId="0" applyNumberFormat="1" applyFont="1" applyBorder="1" applyAlignment="1" applyProtection="1">
      <alignment horizontal="center" vertical="top"/>
      <protection locked="0"/>
    </xf>
    <xf numFmtId="0" fontId="2" fillId="0" borderId="1" xfId="0" applyFont="1" applyFill="1" applyBorder="1" applyAlignment="1" applyProtection="1">
      <alignment horizontal="left" wrapText="1"/>
      <protection hidden="1"/>
    </xf>
    <xf numFmtId="0" fontId="9" fillId="0" borderId="2" xfId="0" applyNumberFormat="1" applyFont="1" applyFill="1" applyBorder="1" applyAlignment="1" applyProtection="1">
      <alignment horizontal="center"/>
      <protection locked="0"/>
    </xf>
    <xf numFmtId="0" fontId="9" fillId="0" borderId="2" xfId="0" applyNumberFormat="1" applyFont="1" applyFill="1" applyBorder="1" applyAlignment="1" applyProtection="1">
      <alignment horizontal="center" vertical="top"/>
      <protection locked="0"/>
    </xf>
    <xf numFmtId="0" fontId="9" fillId="0" borderId="1" xfId="0" applyNumberFormat="1" applyFont="1" applyFill="1" applyBorder="1" applyAlignment="1" applyProtection="1">
      <alignment horizontal="center"/>
      <protection locked="0"/>
    </xf>
    <xf numFmtId="0" fontId="9" fillId="0" borderId="12" xfId="0" applyNumberFormat="1" applyFont="1" applyFill="1" applyBorder="1" applyAlignment="1" applyProtection="1">
      <alignment horizontal="center" vertical="center"/>
      <protection locked="0"/>
    </xf>
    <xf numFmtId="2" fontId="9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wrapText="1"/>
      <protection hidden="1"/>
    </xf>
    <xf numFmtId="0" fontId="17" fillId="0" borderId="1" xfId="0" applyNumberFormat="1" applyFont="1" applyFill="1" applyBorder="1" applyAlignment="1">
      <alignment horizontal="center"/>
    </xf>
    <xf numFmtId="0" fontId="2" fillId="9" borderId="4" xfId="0" applyFont="1" applyFill="1" applyBorder="1" applyAlignment="1" applyProtection="1">
      <alignment horizontal="center"/>
      <protection hidden="1"/>
    </xf>
    <xf numFmtId="0" fontId="2" fillId="9" borderId="11" xfId="0" applyFont="1" applyFill="1" applyBorder="1" applyAlignment="1" applyProtection="1">
      <alignment horizontal="center"/>
      <protection hidden="1"/>
    </xf>
    <xf numFmtId="0" fontId="2" fillId="0" borderId="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49" fontId="9" fillId="2" borderId="1" xfId="0" applyNumberFormat="1" applyFont="1" applyFill="1" applyBorder="1" applyAlignment="1" applyProtection="1">
      <alignment horizontal="center" vertical="top"/>
      <protection locked="0"/>
    </xf>
    <xf numFmtId="0" fontId="1" fillId="0" borderId="6" xfId="0" applyNumberFormat="1" applyFont="1" applyBorder="1" applyAlignment="1" applyProtection="1">
      <alignment horizontal="center" vertical="top"/>
      <protection locked="0"/>
    </xf>
    <xf numFmtId="0" fontId="9" fillId="0" borderId="1" xfId="0" applyNumberFormat="1" applyFont="1" applyFill="1" applyBorder="1" applyAlignment="1" applyProtection="1">
      <alignment horizontal="center" vertical="top"/>
      <protection locked="0"/>
    </xf>
    <xf numFmtId="1" fontId="19" fillId="0" borderId="1" xfId="0" applyNumberFormat="1" applyFont="1" applyBorder="1" applyAlignment="1">
      <alignment horizontal="center"/>
    </xf>
    <xf numFmtId="49" fontId="19" fillId="0" borderId="10" xfId="0" applyNumberFormat="1" applyFont="1" applyBorder="1" applyAlignment="1">
      <alignment horizontal="left" wrapText="1"/>
    </xf>
    <xf numFmtId="0" fontId="20" fillId="0" borderId="12" xfId="0" applyFont="1" applyBorder="1" applyAlignment="1">
      <alignment horizontal="left" wrapText="1"/>
    </xf>
    <xf numFmtId="0" fontId="20" fillId="0" borderId="2" xfId="0" applyFont="1" applyBorder="1" applyAlignment="1">
      <alignment horizontal="left" wrapText="1"/>
    </xf>
    <xf numFmtId="49" fontId="19" fillId="0" borderId="12" xfId="0" applyNumberFormat="1" applyFont="1" applyBorder="1" applyAlignment="1">
      <alignment horizontal="left" wrapText="1"/>
    </xf>
    <xf numFmtId="49" fontId="19" fillId="0" borderId="2" xfId="0" applyNumberFormat="1" applyFont="1" applyBorder="1" applyAlignment="1">
      <alignment horizontal="left" wrapText="1"/>
    </xf>
    <xf numFmtId="1" fontId="1" fillId="0" borderId="6" xfId="0" applyNumberFormat="1" applyFont="1" applyBorder="1" applyAlignment="1" applyProtection="1">
      <alignment horizontal="center" vertical="top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15" dropStyle="combo" dx="16" fmlaLink="'Address Lookup'!$C$20" fmlaRange="'Address Lookup'!$A$28:$A$45" sel="11" val="0"/>
</file>

<file path=xl/ctrlProps/ctrlProp2.xml><?xml version="1.0" encoding="utf-8"?>
<formControlPr xmlns="http://schemas.microsoft.com/office/spreadsheetml/2009/9/main" objectType="Drop" dropLines="15" dropStyle="combo" dx="16" fmlaLink="'Address Lookup'!$C$21" fmlaRange="'Address Lookup'!$A$2:$A$19" sel="11" val="0"/>
</file>

<file path=xl/ctrlProps/ctrlProp3.xml><?xml version="1.0" encoding="utf-8"?>
<formControlPr xmlns="http://schemas.microsoft.com/office/spreadsheetml/2009/9/main" objectType="Drop" dropLines="15" dropStyle="combo" dx="16" fmlaLink="'Address Lookup'!$C$22" fmlaRange="'Address Lookup'!$A$2:$A$19" sel="18" val="3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10</xdr:col>
          <xdr:colOff>542925</xdr:colOff>
          <xdr:row>1</xdr:row>
          <xdr:rowOff>247650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</xdr:row>
          <xdr:rowOff>47625</xdr:rowOff>
        </xdr:from>
        <xdr:to>
          <xdr:col>21</xdr:col>
          <xdr:colOff>190500</xdr:colOff>
          <xdr:row>1</xdr:row>
          <xdr:rowOff>247650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28575</xdr:rowOff>
        </xdr:from>
        <xdr:to>
          <xdr:col>10</xdr:col>
          <xdr:colOff>542925</xdr:colOff>
          <xdr:row>11</xdr:row>
          <xdr:rowOff>247650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E39"/>
  <sheetViews>
    <sheetView zoomScale="115" zoomScaleNormal="115" workbookViewId="0">
      <selection activeCell="AA24" sqref="AA24"/>
    </sheetView>
  </sheetViews>
  <sheetFormatPr defaultColWidth="4.7109375" defaultRowHeight="11.25" x14ac:dyDescent="0.2"/>
  <cols>
    <col min="1" max="1" width="4.7109375" style="1" customWidth="1"/>
    <col min="2" max="2" width="3.42578125" style="1" customWidth="1"/>
    <col min="3" max="3" width="2.28515625" style="1" customWidth="1"/>
    <col min="4" max="4" width="3.7109375" style="1" customWidth="1"/>
    <col min="5" max="5" width="3" style="1" customWidth="1"/>
    <col min="6" max="9" width="4.7109375" style="1" customWidth="1"/>
    <col min="10" max="10" width="4.85546875" style="1" customWidth="1"/>
    <col min="11" max="11" width="8.7109375" style="1" customWidth="1"/>
    <col min="12" max="12" width="4.7109375" style="1" customWidth="1"/>
    <col min="13" max="13" width="5.28515625" style="1" customWidth="1"/>
    <col min="14" max="14" width="3.7109375" style="1" customWidth="1"/>
    <col min="15" max="15" width="4.5703125" style="1" customWidth="1"/>
    <col min="16" max="20" width="4.7109375" style="1" customWidth="1"/>
    <col min="21" max="21" width="3.85546875" style="1" customWidth="1"/>
    <col min="22" max="22" width="3.42578125" style="1" customWidth="1"/>
    <col min="23" max="23" width="4.7109375" style="1" customWidth="1"/>
    <col min="24" max="24" width="5.7109375" style="1" customWidth="1"/>
    <col min="25" max="25" width="5.28515625" style="1" customWidth="1"/>
    <col min="26" max="26" width="7.42578125" style="1" customWidth="1"/>
    <col min="27" max="27" width="13.42578125" style="1" customWidth="1"/>
    <col min="28" max="16384" width="4.7109375" style="1"/>
  </cols>
  <sheetData>
    <row r="1" spans="1:27" ht="15.75" x14ac:dyDescent="0.2">
      <c r="A1" s="69" t="s">
        <v>125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1"/>
    </row>
    <row r="2" spans="1:27" ht="23.25" customHeight="1" x14ac:dyDescent="0.2">
      <c r="A2" s="72" t="s">
        <v>0</v>
      </c>
      <c r="B2" s="73"/>
      <c r="C2" s="74"/>
      <c r="D2" s="79"/>
      <c r="E2" s="79"/>
      <c r="F2" s="79"/>
      <c r="G2" s="79"/>
      <c r="H2" s="79"/>
      <c r="I2" s="79"/>
      <c r="J2" s="79"/>
      <c r="K2" s="80"/>
      <c r="L2" s="72" t="s">
        <v>5</v>
      </c>
      <c r="M2" s="74"/>
      <c r="N2" s="81"/>
      <c r="O2" s="79"/>
      <c r="P2" s="79"/>
      <c r="Q2" s="79"/>
      <c r="R2" s="79"/>
      <c r="S2" s="79"/>
      <c r="T2" s="79"/>
      <c r="U2" s="79"/>
      <c r="V2" s="79"/>
      <c r="W2" s="132"/>
      <c r="X2" s="82" t="s">
        <v>6</v>
      </c>
      <c r="Y2" s="82"/>
      <c r="Z2" s="82"/>
      <c r="AA2" s="13">
        <v>41555</v>
      </c>
    </row>
    <row r="3" spans="1:27" ht="11.25" customHeight="1" x14ac:dyDescent="0.2">
      <c r="A3" s="75" t="s">
        <v>1</v>
      </c>
      <c r="B3" s="65"/>
      <c r="C3" s="76"/>
      <c r="D3" s="77" t="str">
        <f>INDEX(addresses,'Address Lookup'!C20,2)</f>
        <v>John Archuleta</v>
      </c>
      <c r="E3" s="77"/>
      <c r="F3" s="77"/>
      <c r="G3" s="77"/>
      <c r="H3" s="77"/>
      <c r="I3" s="77"/>
      <c r="J3" s="77"/>
      <c r="K3" s="78"/>
      <c r="L3" s="75" t="s">
        <v>1</v>
      </c>
      <c r="M3" s="76"/>
      <c r="N3" s="130" t="str">
        <f>INDEX(addresses,'Address Lookup'!C21,2)</f>
        <v>John Archuleta</v>
      </c>
      <c r="O3" s="131"/>
      <c r="P3" s="131"/>
      <c r="Q3" s="131"/>
      <c r="R3" s="131"/>
      <c r="S3" s="131"/>
      <c r="T3" s="131"/>
      <c r="U3" s="131"/>
      <c r="V3" s="131"/>
      <c r="W3" s="133"/>
      <c r="X3" s="137"/>
      <c r="Y3" s="137"/>
      <c r="Z3" s="137"/>
      <c r="AA3" s="138"/>
    </row>
    <row r="4" spans="1:27" ht="12.75" customHeight="1" x14ac:dyDescent="0.2">
      <c r="A4" s="75" t="s">
        <v>2</v>
      </c>
      <c r="B4" s="65"/>
      <c r="C4" s="76"/>
      <c r="D4" s="77" t="str">
        <f>INDEX(addresses,'Address Lookup'!C20,3)</f>
        <v>LOS ALAMOS STAGING FACILITY</v>
      </c>
      <c r="E4" s="77"/>
      <c r="F4" s="77"/>
      <c r="G4" s="77"/>
      <c r="H4" s="77"/>
      <c r="I4" s="77"/>
      <c r="J4" s="77"/>
      <c r="K4" s="78"/>
      <c r="L4" s="75" t="s">
        <v>2</v>
      </c>
      <c r="M4" s="76"/>
      <c r="N4" s="130" t="str">
        <f>INDEX(addresses,'Address Lookup'!C21,3)</f>
        <v>LOS ALAMOS STAGING FACILITY</v>
      </c>
      <c r="O4" s="131"/>
      <c r="P4" s="131"/>
      <c r="Q4" s="131"/>
      <c r="R4" s="131"/>
      <c r="S4" s="131"/>
      <c r="T4" s="131"/>
      <c r="U4" s="131"/>
      <c r="V4" s="131"/>
      <c r="W4" s="133"/>
      <c r="X4" s="137"/>
      <c r="Y4" s="137"/>
      <c r="Z4" s="137"/>
      <c r="AA4" s="138"/>
    </row>
    <row r="5" spans="1:27" ht="11.25" customHeight="1" x14ac:dyDescent="0.2">
      <c r="A5" s="75" t="s">
        <v>3</v>
      </c>
      <c r="B5" s="65"/>
      <c r="C5" s="76"/>
      <c r="D5" s="96" t="str">
        <f>INDEX(addresses,'Address Lookup'!C20,4)</f>
        <v>Los Alamos National Laboratory
SM-30, Bikini Atoll Road
TA-51, Bldg 23, DP 10U, MS J577
Los Alamos, NM  87545
U.S.A.</v>
      </c>
      <c r="E5" s="96"/>
      <c r="F5" s="96"/>
      <c r="G5" s="96"/>
      <c r="H5" s="96"/>
      <c r="I5" s="96"/>
      <c r="J5" s="96"/>
      <c r="K5" s="97"/>
      <c r="L5" s="75" t="s">
        <v>3</v>
      </c>
      <c r="M5" s="76"/>
      <c r="N5" s="142" t="str">
        <f>INDEX(addresses,'Address Lookup'!C21,4)</f>
        <v>Los Alamos National Laboratory
SM-30, Bikini Atoll Road
TA-51, Bldg 23, DP 10U, MS J577
Los Alamos, NM  87545
U.S.A.</v>
      </c>
      <c r="O5" s="143"/>
      <c r="P5" s="143"/>
      <c r="Q5" s="143"/>
      <c r="R5" s="143"/>
      <c r="S5" s="143"/>
      <c r="T5" s="143"/>
      <c r="U5" s="143"/>
      <c r="V5" s="143"/>
      <c r="W5" s="133"/>
      <c r="X5" s="137"/>
      <c r="Y5" s="137"/>
      <c r="Z5" s="137"/>
      <c r="AA5" s="138"/>
    </row>
    <row r="6" spans="1:27" ht="11.25" customHeight="1" x14ac:dyDescent="0.2">
      <c r="A6" s="75"/>
      <c r="B6" s="65"/>
      <c r="C6" s="76"/>
      <c r="D6" s="98"/>
      <c r="E6" s="98"/>
      <c r="F6" s="98"/>
      <c r="G6" s="98"/>
      <c r="H6" s="98"/>
      <c r="I6" s="98"/>
      <c r="J6" s="98"/>
      <c r="K6" s="99"/>
      <c r="L6" s="75"/>
      <c r="M6" s="76"/>
      <c r="N6" s="144"/>
      <c r="O6" s="145"/>
      <c r="P6" s="145"/>
      <c r="Q6" s="145"/>
      <c r="R6" s="145"/>
      <c r="S6" s="145"/>
      <c r="T6" s="145"/>
      <c r="U6" s="145"/>
      <c r="V6" s="145"/>
      <c r="W6" s="133"/>
      <c r="X6" s="137"/>
      <c r="Y6" s="137"/>
      <c r="Z6" s="137"/>
      <c r="AA6" s="138"/>
    </row>
    <row r="7" spans="1:27" ht="11.25" customHeight="1" x14ac:dyDescent="0.2">
      <c r="A7" s="75"/>
      <c r="B7" s="65"/>
      <c r="C7" s="76"/>
      <c r="D7" s="98"/>
      <c r="E7" s="98"/>
      <c r="F7" s="98"/>
      <c r="G7" s="98"/>
      <c r="H7" s="98"/>
      <c r="I7" s="98"/>
      <c r="J7" s="98"/>
      <c r="K7" s="99"/>
      <c r="L7" s="75"/>
      <c r="M7" s="76"/>
      <c r="N7" s="144"/>
      <c r="O7" s="145"/>
      <c r="P7" s="145"/>
      <c r="Q7" s="145"/>
      <c r="R7" s="145"/>
      <c r="S7" s="145"/>
      <c r="T7" s="145"/>
      <c r="U7" s="145"/>
      <c r="V7" s="145"/>
      <c r="W7" s="133"/>
      <c r="X7" s="137"/>
      <c r="Y7" s="137"/>
      <c r="Z7" s="137"/>
      <c r="AA7" s="138"/>
    </row>
    <row r="8" spans="1:27" ht="11.25" customHeight="1" x14ac:dyDescent="0.2">
      <c r="A8" s="75"/>
      <c r="B8" s="65"/>
      <c r="C8" s="76"/>
      <c r="D8" s="98"/>
      <c r="E8" s="98"/>
      <c r="F8" s="98"/>
      <c r="G8" s="98"/>
      <c r="H8" s="98"/>
      <c r="I8" s="98"/>
      <c r="J8" s="98"/>
      <c r="K8" s="99"/>
      <c r="L8" s="75"/>
      <c r="M8" s="76"/>
      <c r="N8" s="144"/>
      <c r="O8" s="145"/>
      <c r="P8" s="145"/>
      <c r="Q8" s="145"/>
      <c r="R8" s="145"/>
      <c r="S8" s="145"/>
      <c r="T8" s="145"/>
      <c r="U8" s="145"/>
      <c r="V8" s="145"/>
      <c r="W8" s="133"/>
      <c r="X8" s="137"/>
      <c r="Y8" s="137"/>
      <c r="Z8" s="137"/>
      <c r="AA8" s="138"/>
    </row>
    <row r="9" spans="1:27" ht="11.25" customHeight="1" x14ac:dyDescent="0.2">
      <c r="A9" s="75"/>
      <c r="B9" s="65"/>
      <c r="C9" s="76"/>
      <c r="D9" s="100"/>
      <c r="E9" s="100"/>
      <c r="F9" s="100"/>
      <c r="G9" s="100"/>
      <c r="H9" s="100"/>
      <c r="I9" s="100"/>
      <c r="J9" s="100"/>
      <c r="K9" s="101"/>
      <c r="L9" s="75"/>
      <c r="M9" s="76"/>
      <c r="N9" s="146"/>
      <c r="O9" s="147"/>
      <c r="P9" s="147"/>
      <c r="Q9" s="147"/>
      <c r="R9" s="147"/>
      <c r="S9" s="147"/>
      <c r="T9" s="147"/>
      <c r="U9" s="147"/>
      <c r="V9" s="147"/>
      <c r="W9" s="133"/>
      <c r="X9" s="137"/>
      <c r="Y9" s="137"/>
      <c r="Z9" s="137"/>
      <c r="AA9" s="138"/>
    </row>
    <row r="10" spans="1:27" ht="12.75" customHeight="1" x14ac:dyDescent="0.2">
      <c r="A10" s="93" t="s">
        <v>4</v>
      </c>
      <c r="B10" s="94"/>
      <c r="C10" s="95"/>
      <c r="D10" s="102" t="s">
        <v>147</v>
      </c>
      <c r="E10" s="102"/>
      <c r="F10" s="102"/>
      <c r="G10" s="102"/>
      <c r="H10" s="102"/>
      <c r="I10" s="102"/>
      <c r="J10" s="102"/>
      <c r="K10" s="103"/>
      <c r="L10" s="93" t="s">
        <v>4</v>
      </c>
      <c r="M10" s="95"/>
      <c r="N10" s="141" t="s">
        <v>147</v>
      </c>
      <c r="O10" s="102"/>
      <c r="P10" s="102"/>
      <c r="Q10" s="102"/>
      <c r="R10" s="102"/>
      <c r="S10" s="102"/>
      <c r="T10" s="102"/>
      <c r="U10" s="102"/>
      <c r="V10" s="102"/>
      <c r="W10" s="114"/>
      <c r="X10" s="139"/>
      <c r="Y10" s="139"/>
      <c r="Z10" s="139"/>
      <c r="AA10" s="140"/>
    </row>
    <row r="11" spans="1:27" ht="6" customHeight="1" x14ac:dyDescent="0.2">
      <c r="A11" s="81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80"/>
    </row>
    <row r="12" spans="1:27" ht="23.45" customHeight="1" x14ac:dyDescent="0.2">
      <c r="A12" s="72" t="s">
        <v>8</v>
      </c>
      <c r="B12" s="73"/>
      <c r="C12" s="74"/>
      <c r="D12" s="79"/>
      <c r="E12" s="79"/>
      <c r="F12" s="79"/>
      <c r="G12" s="79"/>
      <c r="H12" s="79"/>
      <c r="I12" s="79"/>
      <c r="J12" s="79"/>
      <c r="K12" s="80"/>
      <c r="L12" s="91"/>
      <c r="M12" s="92"/>
      <c r="N12" s="92"/>
      <c r="O12" s="92"/>
      <c r="P12" s="92"/>
      <c r="Q12" s="92"/>
      <c r="R12" s="92"/>
      <c r="S12" s="92"/>
      <c r="T12" s="92"/>
      <c r="U12" s="278" t="s">
        <v>377</v>
      </c>
      <c r="V12" s="278"/>
      <c r="W12" s="278"/>
      <c r="X12" s="278"/>
      <c r="Y12" s="278"/>
      <c r="Z12" s="278"/>
      <c r="AA12" s="279"/>
    </row>
    <row r="13" spans="1:27" ht="12.75" customHeight="1" x14ac:dyDescent="0.2">
      <c r="A13" s="75" t="s">
        <v>9</v>
      </c>
      <c r="B13" s="65"/>
      <c r="C13" s="76"/>
      <c r="D13" s="131" t="s">
        <v>145</v>
      </c>
      <c r="E13" s="131"/>
      <c r="F13" s="131"/>
      <c r="G13" s="131"/>
      <c r="H13" s="131"/>
      <c r="I13" s="131"/>
      <c r="J13" s="131"/>
      <c r="K13" s="151"/>
      <c r="L13" s="37" t="s">
        <v>80</v>
      </c>
      <c r="M13" s="3" t="s">
        <v>7</v>
      </c>
      <c r="N13" s="34">
        <v>7</v>
      </c>
      <c r="O13" s="104" t="s">
        <v>81</v>
      </c>
      <c r="P13" s="104"/>
      <c r="Q13" s="104"/>
      <c r="R13" s="267">
        <f>SUM(Y22:Y37)+160</f>
        <v>250</v>
      </c>
      <c r="S13" s="267"/>
      <c r="T13" s="4" t="s">
        <v>10</v>
      </c>
      <c r="U13" s="135" t="s">
        <v>393</v>
      </c>
      <c r="V13" s="135"/>
      <c r="W13" s="135"/>
      <c r="X13" s="135"/>
      <c r="Y13" s="135"/>
      <c r="Z13" s="135"/>
      <c r="AA13" s="136"/>
    </row>
    <row r="14" spans="1:27" ht="11.25" customHeight="1" x14ac:dyDescent="0.2">
      <c r="A14" s="75" t="s">
        <v>3</v>
      </c>
      <c r="B14" s="65"/>
      <c r="C14" s="76"/>
      <c r="D14" s="143" t="s">
        <v>146</v>
      </c>
      <c r="E14" s="143"/>
      <c r="F14" s="143"/>
      <c r="G14" s="143"/>
      <c r="H14" s="143"/>
      <c r="I14" s="143"/>
      <c r="J14" s="143"/>
      <c r="K14" s="148"/>
      <c r="L14" s="155" t="s">
        <v>47</v>
      </c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7"/>
    </row>
    <row r="15" spans="1:27" ht="11.25" customHeight="1" x14ac:dyDescent="0.2">
      <c r="A15" s="75"/>
      <c r="B15" s="65"/>
      <c r="C15" s="76"/>
      <c r="D15" s="145"/>
      <c r="E15" s="145"/>
      <c r="F15" s="145"/>
      <c r="G15" s="145"/>
      <c r="H15" s="145"/>
      <c r="I15" s="145"/>
      <c r="J15" s="145"/>
      <c r="K15" s="149"/>
      <c r="L15" s="153" t="s">
        <v>45</v>
      </c>
      <c r="M15" s="154"/>
      <c r="N15" s="159"/>
      <c r="O15" s="160"/>
      <c r="P15" s="161"/>
      <c r="Q15" s="15"/>
      <c r="R15" s="14" t="s">
        <v>28</v>
      </c>
      <c r="S15" s="162"/>
      <c r="T15" s="163"/>
      <c r="U15" s="164"/>
      <c r="V15" s="164"/>
      <c r="W15" s="158" t="s">
        <v>46</v>
      </c>
      <c r="X15" s="158"/>
      <c r="Y15" s="158"/>
      <c r="Z15" s="158"/>
      <c r="AA15" s="20"/>
    </row>
    <row r="16" spans="1:27" ht="11.25" customHeight="1" x14ac:dyDescent="0.2">
      <c r="A16" s="75"/>
      <c r="B16" s="65"/>
      <c r="C16" s="76"/>
      <c r="D16" s="145"/>
      <c r="E16" s="145"/>
      <c r="F16" s="145"/>
      <c r="G16" s="145"/>
      <c r="H16" s="145"/>
      <c r="I16" s="145"/>
      <c r="J16" s="145"/>
      <c r="K16" s="149"/>
      <c r="L16" s="75" t="s">
        <v>42</v>
      </c>
      <c r="M16" s="65"/>
      <c r="N16" s="65"/>
      <c r="O16" s="134"/>
      <c r="P16" s="134"/>
      <c r="Q16" s="134"/>
      <c r="R16" s="134"/>
      <c r="S16" s="165"/>
      <c r="T16" s="165"/>
      <c r="U16" s="165"/>
      <c r="V16" s="165"/>
      <c r="W16" s="165"/>
      <c r="X16" s="165"/>
      <c r="Y16" s="165"/>
      <c r="Z16" s="165"/>
      <c r="AA16" s="166"/>
    </row>
    <row r="17" spans="1:31" ht="11.25" customHeight="1" x14ac:dyDescent="0.2">
      <c r="A17" s="75"/>
      <c r="B17" s="65"/>
      <c r="C17" s="76"/>
      <c r="D17" s="145"/>
      <c r="E17" s="145"/>
      <c r="F17" s="145"/>
      <c r="G17" s="145"/>
      <c r="H17" s="145"/>
      <c r="I17" s="145"/>
      <c r="J17" s="145"/>
      <c r="K17" s="149"/>
      <c r="L17" s="117" t="s">
        <v>76</v>
      </c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40">
        <f>F22*Z22+F23*Z23+F24*Z24+F25*Z25+F26*Z26+F27*Z27+F28*Z28+F29*Z29+F30*Z30+F31*Z31+F32*Z32+F33*Z33+F34*Z34+F35*Z35+F36*Z36+F37*Z37</f>
        <v>42000</v>
      </c>
    </row>
    <row r="18" spans="1:31" ht="11.25" customHeight="1" x14ac:dyDescent="0.2">
      <c r="A18" s="75"/>
      <c r="B18" s="65"/>
      <c r="C18" s="76"/>
      <c r="D18" s="147"/>
      <c r="E18" s="147"/>
      <c r="F18" s="147"/>
      <c r="G18" s="147"/>
      <c r="H18" s="147"/>
      <c r="I18" s="147"/>
      <c r="J18" s="147"/>
      <c r="K18" s="150"/>
      <c r="L18" s="75" t="s">
        <v>43</v>
      </c>
      <c r="M18" s="65"/>
      <c r="N18" s="65"/>
      <c r="O18" s="152"/>
      <c r="P18" s="152"/>
      <c r="Q18" s="152"/>
      <c r="R18" s="152"/>
      <c r="S18" s="167"/>
      <c r="T18" s="167"/>
      <c r="U18" s="65" t="s">
        <v>77</v>
      </c>
      <c r="V18" s="65"/>
      <c r="W18" s="65"/>
      <c r="X18" s="65"/>
      <c r="Y18" s="65"/>
      <c r="Z18" s="65"/>
      <c r="AA18" s="41">
        <f>AA17+'Box 2'!AA18+'Box 3'!AA18+'Box 4'!AA18+'Box 5'!AA18+'Box 6'!AA18+'Box 7'!AA18</f>
        <v>329067.05</v>
      </c>
    </row>
    <row r="19" spans="1:31" ht="11.25" customHeight="1" x14ac:dyDescent="0.2">
      <c r="A19" s="93" t="s">
        <v>4</v>
      </c>
      <c r="B19" s="94"/>
      <c r="C19" s="95"/>
      <c r="D19" s="102">
        <f>INDEX(addresses,'Address Lookup'!C22,5)</f>
        <v>0</v>
      </c>
      <c r="E19" s="102"/>
      <c r="F19" s="102"/>
      <c r="G19" s="102"/>
      <c r="H19" s="102"/>
      <c r="I19" s="102"/>
      <c r="J19" s="102"/>
      <c r="K19" s="103"/>
      <c r="L19" s="62"/>
      <c r="M19" s="63"/>
      <c r="N19" s="63"/>
      <c r="O19" s="63"/>
      <c r="P19" s="63"/>
      <c r="Q19" s="63"/>
      <c r="R19" s="63"/>
      <c r="S19" s="64"/>
      <c r="T19" s="107" t="s">
        <v>54</v>
      </c>
      <c r="U19" s="108"/>
      <c r="V19" s="108"/>
      <c r="W19" s="108"/>
      <c r="X19" s="108"/>
      <c r="Y19" s="108"/>
      <c r="Z19" s="108"/>
      <c r="AA19" s="109"/>
    </row>
    <row r="20" spans="1:31" ht="6" customHeight="1" x14ac:dyDescent="0.2">
      <c r="A20" s="114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6"/>
      <c r="T20" s="110"/>
      <c r="U20" s="111"/>
      <c r="V20" s="111"/>
      <c r="W20" s="111"/>
      <c r="X20" s="112"/>
      <c r="Y20" s="112"/>
      <c r="Z20" s="111"/>
      <c r="AA20" s="113"/>
    </row>
    <row r="21" spans="1:31" s="2" customFormat="1" ht="22.5" customHeight="1" x14ac:dyDescent="0.2">
      <c r="A21" s="88" t="s">
        <v>11</v>
      </c>
      <c r="B21" s="90"/>
      <c r="C21" s="90"/>
      <c r="D21" s="88" t="s">
        <v>44</v>
      </c>
      <c r="E21" s="89"/>
      <c r="F21" s="6" t="s">
        <v>12</v>
      </c>
      <c r="G21" s="85" t="s">
        <v>32</v>
      </c>
      <c r="H21" s="86"/>
      <c r="I21" s="86"/>
      <c r="J21" s="86"/>
      <c r="K21" s="87"/>
      <c r="L21" s="88" t="s">
        <v>13</v>
      </c>
      <c r="M21" s="90"/>
      <c r="N21" s="90"/>
      <c r="O21" s="89"/>
      <c r="P21" s="88" t="s">
        <v>29</v>
      </c>
      <c r="Q21" s="90"/>
      <c r="R21" s="89"/>
      <c r="S21" s="88" t="s">
        <v>30</v>
      </c>
      <c r="T21" s="105"/>
      <c r="U21" s="106"/>
      <c r="V21" s="127" t="s">
        <v>31</v>
      </c>
      <c r="W21" s="106"/>
      <c r="X21" s="266" t="s">
        <v>33</v>
      </c>
      <c r="Y21" s="274" t="s">
        <v>373</v>
      </c>
      <c r="Z21" s="22" t="s">
        <v>89</v>
      </c>
      <c r="AA21" s="18" t="s">
        <v>36</v>
      </c>
    </row>
    <row r="22" spans="1:31" s="48" customFormat="1" ht="52.5" customHeight="1" x14ac:dyDescent="0.2">
      <c r="A22" s="83" t="s">
        <v>148</v>
      </c>
      <c r="B22" s="83" t="s">
        <v>148</v>
      </c>
      <c r="C22" s="83" t="s">
        <v>148</v>
      </c>
      <c r="D22" s="84" t="s">
        <v>149</v>
      </c>
      <c r="E22" s="84" t="s">
        <v>149</v>
      </c>
      <c r="F22" s="44">
        <v>1</v>
      </c>
      <c r="G22" s="83" t="s">
        <v>150</v>
      </c>
      <c r="H22" s="83" t="s">
        <v>151</v>
      </c>
      <c r="I22" s="83" t="s">
        <v>151</v>
      </c>
      <c r="J22" s="83" t="s">
        <v>151</v>
      </c>
      <c r="K22" s="83" t="s">
        <v>151</v>
      </c>
      <c r="L22" s="83" t="s">
        <v>152</v>
      </c>
      <c r="M22" s="83" t="s">
        <v>152</v>
      </c>
      <c r="N22" s="83" t="s">
        <v>152</v>
      </c>
      <c r="O22" s="83" t="s">
        <v>152</v>
      </c>
      <c r="P22" s="83" t="s">
        <v>152</v>
      </c>
      <c r="Q22" s="83" t="s">
        <v>153</v>
      </c>
      <c r="R22" s="83" t="s">
        <v>153</v>
      </c>
      <c r="S22" s="122">
        <v>207207</v>
      </c>
      <c r="T22" s="123" t="s">
        <v>154</v>
      </c>
      <c r="U22" s="124" t="s">
        <v>154</v>
      </c>
      <c r="V22" s="128" t="s">
        <v>58</v>
      </c>
      <c r="W22" s="129"/>
      <c r="X22" s="49" t="s">
        <v>155</v>
      </c>
      <c r="Y22" s="271">
        <v>90</v>
      </c>
      <c r="Z22" s="45">
        <v>42000</v>
      </c>
      <c r="AA22" s="46" t="s">
        <v>156</v>
      </c>
      <c r="AB22" s="47"/>
      <c r="AC22" s="47"/>
      <c r="AD22" s="47"/>
      <c r="AE22" s="47"/>
    </row>
    <row r="23" spans="1:31" ht="13.5" customHeight="1" x14ac:dyDescent="0.2">
      <c r="A23" s="66"/>
      <c r="B23" s="67"/>
      <c r="C23" s="67"/>
      <c r="D23" s="66"/>
      <c r="E23" s="68"/>
      <c r="F23" s="35"/>
      <c r="G23" s="66"/>
      <c r="H23" s="67"/>
      <c r="I23" s="67"/>
      <c r="J23" s="67"/>
      <c r="K23" s="68"/>
      <c r="L23" s="66"/>
      <c r="M23" s="67"/>
      <c r="N23" s="67"/>
      <c r="O23" s="68"/>
      <c r="P23" s="66"/>
      <c r="Q23" s="67"/>
      <c r="R23" s="68"/>
      <c r="S23" s="66"/>
      <c r="T23" s="67"/>
      <c r="U23" s="68"/>
      <c r="V23" s="125"/>
      <c r="W23" s="126"/>
      <c r="X23" s="16"/>
      <c r="Y23" s="272"/>
      <c r="Z23" s="42"/>
      <c r="AA23" s="17"/>
    </row>
    <row r="24" spans="1:31" ht="13.5" customHeight="1" x14ac:dyDescent="0.2">
      <c r="A24" s="66"/>
      <c r="B24" s="67"/>
      <c r="C24" s="67"/>
      <c r="D24" s="66"/>
      <c r="E24" s="68"/>
      <c r="F24" s="35"/>
      <c r="G24" s="66"/>
      <c r="H24" s="67"/>
      <c r="I24" s="67"/>
      <c r="J24" s="67"/>
      <c r="K24" s="68"/>
      <c r="L24" s="66"/>
      <c r="M24" s="67"/>
      <c r="N24" s="67"/>
      <c r="O24" s="68"/>
      <c r="P24" s="66"/>
      <c r="Q24" s="67"/>
      <c r="R24" s="68"/>
      <c r="S24" s="66"/>
      <c r="T24" s="67"/>
      <c r="U24" s="68"/>
      <c r="V24" s="125"/>
      <c r="W24" s="126"/>
      <c r="X24" s="16"/>
      <c r="Y24" s="272"/>
      <c r="Z24" s="42"/>
      <c r="AA24" s="17"/>
    </row>
    <row r="25" spans="1:31" ht="13.5" customHeight="1" x14ac:dyDescent="0.2">
      <c r="A25" s="66"/>
      <c r="B25" s="67"/>
      <c r="C25" s="67"/>
      <c r="D25" s="66"/>
      <c r="E25" s="68"/>
      <c r="F25" s="35"/>
      <c r="G25" s="119"/>
      <c r="H25" s="120"/>
      <c r="I25" s="120"/>
      <c r="J25" s="120"/>
      <c r="K25" s="121"/>
      <c r="L25" s="66"/>
      <c r="M25" s="67"/>
      <c r="N25" s="67"/>
      <c r="O25" s="68"/>
      <c r="P25" s="66"/>
      <c r="Q25" s="67"/>
      <c r="R25" s="68"/>
      <c r="S25" s="66"/>
      <c r="T25" s="67"/>
      <c r="U25" s="68"/>
      <c r="V25" s="125"/>
      <c r="W25" s="126"/>
      <c r="X25" s="16"/>
      <c r="Y25" s="272"/>
      <c r="Z25" s="42"/>
      <c r="AA25" s="17"/>
    </row>
    <row r="26" spans="1:31" ht="13.5" customHeight="1" x14ac:dyDescent="0.2">
      <c r="A26" s="66"/>
      <c r="B26" s="67"/>
      <c r="C26" s="67"/>
      <c r="D26" s="66"/>
      <c r="E26" s="68"/>
      <c r="F26" s="35"/>
      <c r="G26" s="119"/>
      <c r="H26" s="120"/>
      <c r="I26" s="120"/>
      <c r="J26" s="120"/>
      <c r="K26" s="121"/>
      <c r="L26" s="66"/>
      <c r="M26" s="67"/>
      <c r="N26" s="67"/>
      <c r="O26" s="68"/>
      <c r="P26" s="66"/>
      <c r="Q26" s="67"/>
      <c r="R26" s="68"/>
      <c r="S26" s="66"/>
      <c r="T26" s="67"/>
      <c r="U26" s="68"/>
      <c r="V26" s="125"/>
      <c r="W26" s="126"/>
      <c r="X26" s="16"/>
      <c r="Y26" s="272"/>
      <c r="Z26" s="42"/>
      <c r="AA26" s="17"/>
    </row>
    <row r="27" spans="1:31" ht="13.5" customHeight="1" x14ac:dyDescent="0.2">
      <c r="A27" s="66"/>
      <c r="B27" s="67"/>
      <c r="C27" s="67"/>
      <c r="D27" s="66"/>
      <c r="E27" s="68"/>
      <c r="F27" s="35"/>
      <c r="G27" s="119"/>
      <c r="H27" s="120"/>
      <c r="I27" s="120"/>
      <c r="J27" s="120"/>
      <c r="K27" s="121"/>
      <c r="L27" s="66"/>
      <c r="M27" s="67"/>
      <c r="N27" s="67"/>
      <c r="O27" s="68"/>
      <c r="P27" s="66"/>
      <c r="Q27" s="67"/>
      <c r="R27" s="68"/>
      <c r="S27" s="66"/>
      <c r="T27" s="67"/>
      <c r="U27" s="68"/>
      <c r="V27" s="125"/>
      <c r="W27" s="126"/>
      <c r="X27" s="16"/>
      <c r="Y27" s="272"/>
      <c r="Z27" s="42"/>
      <c r="AA27" s="17"/>
    </row>
    <row r="28" spans="1:31" ht="13.5" customHeight="1" x14ac:dyDescent="0.2">
      <c r="A28" s="66"/>
      <c r="B28" s="67"/>
      <c r="C28" s="67"/>
      <c r="D28" s="66"/>
      <c r="E28" s="68"/>
      <c r="F28" s="35"/>
      <c r="G28" s="119"/>
      <c r="H28" s="120"/>
      <c r="I28" s="120"/>
      <c r="J28" s="120"/>
      <c r="K28" s="121"/>
      <c r="L28" s="66"/>
      <c r="M28" s="67"/>
      <c r="N28" s="67"/>
      <c r="O28" s="68"/>
      <c r="P28" s="66"/>
      <c r="Q28" s="67"/>
      <c r="R28" s="68"/>
      <c r="S28" s="66"/>
      <c r="T28" s="67"/>
      <c r="U28" s="68"/>
      <c r="V28" s="125"/>
      <c r="W28" s="126"/>
      <c r="X28" s="16"/>
      <c r="Y28" s="272"/>
      <c r="Z28" s="42"/>
      <c r="AA28" s="17"/>
    </row>
    <row r="29" spans="1:31" ht="13.5" customHeight="1" x14ac:dyDescent="0.2">
      <c r="A29" s="66"/>
      <c r="B29" s="67"/>
      <c r="C29" s="67"/>
      <c r="D29" s="66"/>
      <c r="E29" s="68"/>
      <c r="F29" s="35"/>
      <c r="G29" s="119"/>
      <c r="H29" s="120"/>
      <c r="I29" s="120"/>
      <c r="J29" s="120"/>
      <c r="K29" s="121"/>
      <c r="L29" s="66"/>
      <c r="M29" s="67"/>
      <c r="N29" s="67"/>
      <c r="O29" s="68"/>
      <c r="P29" s="66"/>
      <c r="Q29" s="67"/>
      <c r="R29" s="68"/>
      <c r="S29" s="66"/>
      <c r="T29" s="67"/>
      <c r="U29" s="68"/>
      <c r="V29" s="125"/>
      <c r="W29" s="126"/>
      <c r="X29" s="16"/>
      <c r="Y29" s="272"/>
      <c r="Z29" s="42"/>
      <c r="AA29" s="17"/>
    </row>
    <row r="30" spans="1:31" ht="13.5" customHeight="1" x14ac:dyDescent="0.2">
      <c r="A30" s="66"/>
      <c r="B30" s="67"/>
      <c r="C30" s="67"/>
      <c r="D30" s="66"/>
      <c r="E30" s="68"/>
      <c r="F30" s="35"/>
      <c r="G30" s="119"/>
      <c r="H30" s="120"/>
      <c r="I30" s="120"/>
      <c r="J30" s="120"/>
      <c r="K30" s="121"/>
      <c r="L30" s="66"/>
      <c r="M30" s="67"/>
      <c r="N30" s="67"/>
      <c r="O30" s="68"/>
      <c r="P30" s="66"/>
      <c r="Q30" s="67"/>
      <c r="R30" s="68"/>
      <c r="S30" s="66"/>
      <c r="T30" s="67"/>
      <c r="U30" s="68"/>
      <c r="V30" s="125"/>
      <c r="W30" s="126"/>
      <c r="X30" s="16"/>
      <c r="Y30" s="272"/>
      <c r="Z30" s="42"/>
      <c r="AA30" s="17"/>
    </row>
    <row r="31" spans="1:31" ht="13.5" customHeight="1" x14ac:dyDescent="0.2">
      <c r="A31" s="66"/>
      <c r="B31" s="67"/>
      <c r="C31" s="67"/>
      <c r="D31" s="66"/>
      <c r="E31" s="68"/>
      <c r="F31" s="35"/>
      <c r="G31" s="119"/>
      <c r="H31" s="120"/>
      <c r="I31" s="120"/>
      <c r="J31" s="120"/>
      <c r="K31" s="121"/>
      <c r="L31" s="66"/>
      <c r="M31" s="67"/>
      <c r="N31" s="67"/>
      <c r="O31" s="68"/>
      <c r="P31" s="66"/>
      <c r="Q31" s="67"/>
      <c r="R31" s="68"/>
      <c r="S31" s="66"/>
      <c r="T31" s="67"/>
      <c r="U31" s="68"/>
      <c r="V31" s="125"/>
      <c r="W31" s="126"/>
      <c r="X31" s="16"/>
      <c r="Y31" s="272"/>
      <c r="Z31" s="42"/>
      <c r="AA31" s="17"/>
    </row>
    <row r="32" spans="1:31" ht="13.5" customHeight="1" x14ac:dyDescent="0.2">
      <c r="A32" s="66"/>
      <c r="B32" s="67"/>
      <c r="C32" s="67"/>
      <c r="D32" s="66"/>
      <c r="E32" s="68"/>
      <c r="F32" s="35"/>
      <c r="G32" s="119"/>
      <c r="H32" s="120"/>
      <c r="I32" s="120"/>
      <c r="J32" s="120"/>
      <c r="K32" s="121"/>
      <c r="L32" s="66"/>
      <c r="M32" s="67"/>
      <c r="N32" s="67"/>
      <c r="O32" s="68"/>
      <c r="P32" s="66"/>
      <c r="Q32" s="67"/>
      <c r="R32" s="68"/>
      <c r="S32" s="66"/>
      <c r="T32" s="67"/>
      <c r="U32" s="68"/>
      <c r="V32" s="125"/>
      <c r="W32" s="126"/>
      <c r="X32" s="16"/>
      <c r="Y32" s="272"/>
      <c r="Z32" s="42"/>
      <c r="AA32" s="17"/>
    </row>
    <row r="33" spans="1:31" ht="13.5" customHeight="1" x14ac:dyDescent="0.2">
      <c r="A33" s="66"/>
      <c r="B33" s="67"/>
      <c r="C33" s="67"/>
      <c r="D33" s="66"/>
      <c r="E33" s="68"/>
      <c r="F33" s="35"/>
      <c r="G33" s="119"/>
      <c r="H33" s="120"/>
      <c r="I33" s="120"/>
      <c r="J33" s="120"/>
      <c r="K33" s="121"/>
      <c r="L33" s="66"/>
      <c r="M33" s="67"/>
      <c r="N33" s="67"/>
      <c r="O33" s="68"/>
      <c r="P33" s="66"/>
      <c r="Q33" s="67"/>
      <c r="R33" s="68"/>
      <c r="S33" s="66"/>
      <c r="T33" s="67"/>
      <c r="U33" s="68"/>
      <c r="V33" s="125"/>
      <c r="W33" s="126"/>
      <c r="X33" s="16"/>
      <c r="Y33" s="272"/>
      <c r="Z33" s="42"/>
      <c r="AA33" s="17"/>
    </row>
    <row r="34" spans="1:31" ht="13.5" customHeight="1" x14ac:dyDescent="0.2">
      <c r="A34" s="66"/>
      <c r="B34" s="67"/>
      <c r="C34" s="67"/>
      <c r="D34" s="66"/>
      <c r="E34" s="68"/>
      <c r="F34" s="35"/>
      <c r="G34" s="119"/>
      <c r="H34" s="120"/>
      <c r="I34" s="120"/>
      <c r="J34" s="120"/>
      <c r="K34" s="121"/>
      <c r="L34" s="66"/>
      <c r="M34" s="67"/>
      <c r="N34" s="67"/>
      <c r="O34" s="68"/>
      <c r="P34" s="66"/>
      <c r="Q34" s="67"/>
      <c r="R34" s="68"/>
      <c r="S34" s="66"/>
      <c r="T34" s="67"/>
      <c r="U34" s="68"/>
      <c r="V34" s="125"/>
      <c r="W34" s="126"/>
      <c r="X34" s="16"/>
      <c r="Y34" s="272"/>
      <c r="Z34" s="42"/>
      <c r="AA34" s="17"/>
    </row>
    <row r="35" spans="1:31" ht="13.5" customHeight="1" x14ac:dyDescent="0.2">
      <c r="A35" s="66"/>
      <c r="B35" s="67"/>
      <c r="C35" s="67"/>
      <c r="D35" s="66"/>
      <c r="E35" s="68"/>
      <c r="F35" s="35"/>
      <c r="G35" s="119"/>
      <c r="H35" s="120"/>
      <c r="I35" s="120"/>
      <c r="J35" s="120"/>
      <c r="K35" s="121"/>
      <c r="L35" s="66"/>
      <c r="M35" s="67"/>
      <c r="N35" s="67"/>
      <c r="O35" s="68"/>
      <c r="P35" s="66"/>
      <c r="Q35" s="67"/>
      <c r="R35" s="68"/>
      <c r="S35" s="66"/>
      <c r="T35" s="67"/>
      <c r="U35" s="68"/>
      <c r="V35" s="125"/>
      <c r="W35" s="126"/>
      <c r="X35" s="16"/>
      <c r="Y35" s="272"/>
      <c r="Z35" s="42"/>
      <c r="AA35" s="17"/>
    </row>
    <row r="36" spans="1:31" ht="13.5" customHeight="1" x14ac:dyDescent="0.2">
      <c r="A36" s="66"/>
      <c r="B36" s="67"/>
      <c r="C36" s="67"/>
      <c r="D36" s="66"/>
      <c r="E36" s="68"/>
      <c r="F36" s="35"/>
      <c r="G36" s="119"/>
      <c r="H36" s="120"/>
      <c r="I36" s="120"/>
      <c r="J36" s="120"/>
      <c r="K36" s="121"/>
      <c r="L36" s="66"/>
      <c r="M36" s="67"/>
      <c r="N36" s="67"/>
      <c r="O36" s="68"/>
      <c r="P36" s="66"/>
      <c r="Q36" s="67"/>
      <c r="R36" s="68"/>
      <c r="S36" s="66"/>
      <c r="T36" s="67"/>
      <c r="U36" s="68"/>
      <c r="V36" s="125"/>
      <c r="W36" s="126"/>
      <c r="X36" s="16"/>
      <c r="Y36" s="272"/>
      <c r="Z36" s="42"/>
      <c r="AA36" s="17"/>
    </row>
    <row r="37" spans="1:31" ht="13.5" customHeight="1" x14ac:dyDescent="0.2">
      <c r="A37" s="66"/>
      <c r="B37" s="67"/>
      <c r="C37" s="67"/>
      <c r="D37" s="66"/>
      <c r="E37" s="68"/>
      <c r="F37" s="35"/>
      <c r="G37" s="119"/>
      <c r="H37" s="120"/>
      <c r="I37" s="120"/>
      <c r="J37" s="120"/>
      <c r="K37" s="121"/>
      <c r="L37" s="66"/>
      <c r="M37" s="67"/>
      <c r="N37" s="67"/>
      <c r="O37" s="68"/>
      <c r="P37" s="66"/>
      <c r="Q37" s="67"/>
      <c r="R37" s="68"/>
      <c r="S37" s="66"/>
      <c r="T37" s="67"/>
      <c r="U37" s="68"/>
      <c r="V37" s="125"/>
      <c r="W37" s="126"/>
      <c r="X37" s="16"/>
      <c r="Y37" s="273"/>
      <c r="Z37" s="42"/>
      <c r="AA37" s="17"/>
    </row>
    <row r="38" spans="1:31" x14ac:dyDescent="0.2">
      <c r="A38" s="1" t="s">
        <v>144</v>
      </c>
    </row>
    <row r="39" spans="1:31" x14ac:dyDescent="0.2">
      <c r="AE39" s="1" t="s">
        <v>74</v>
      </c>
    </row>
  </sheetData>
  <mergeCells count="174">
    <mergeCell ref="N4:V4"/>
    <mergeCell ref="N3:V3"/>
    <mergeCell ref="W2:W10"/>
    <mergeCell ref="L16:N16"/>
    <mergeCell ref="O16:R16"/>
    <mergeCell ref="A11:AA11"/>
    <mergeCell ref="U13:AA13"/>
    <mergeCell ref="X3:AA10"/>
    <mergeCell ref="L10:M10"/>
    <mergeCell ref="L5:M9"/>
    <mergeCell ref="N10:V10"/>
    <mergeCell ref="N5:V9"/>
    <mergeCell ref="A14:C18"/>
    <mergeCell ref="D14:K18"/>
    <mergeCell ref="A13:C13"/>
    <mergeCell ref="D13:K13"/>
    <mergeCell ref="O18:R18"/>
    <mergeCell ref="L15:M15"/>
    <mergeCell ref="U12:AA12"/>
    <mergeCell ref="L14:AA14"/>
    <mergeCell ref="W15:Z15"/>
    <mergeCell ref="N15:P15"/>
    <mergeCell ref="S15:T15"/>
    <mergeCell ref="U15:V15"/>
    <mergeCell ref="V37:W37"/>
    <mergeCell ref="V33:W33"/>
    <mergeCell ref="V34:W34"/>
    <mergeCell ref="L18:N18"/>
    <mergeCell ref="V35:W35"/>
    <mergeCell ref="V36:W36"/>
    <mergeCell ref="V29:W29"/>
    <mergeCell ref="V30:W30"/>
    <mergeCell ref="V31:W31"/>
    <mergeCell ref="V32:W32"/>
    <mergeCell ref="V25:W25"/>
    <mergeCell ref="V26:W26"/>
    <mergeCell ref="V27:W27"/>
    <mergeCell ref="V28:W28"/>
    <mergeCell ref="V21:W21"/>
    <mergeCell ref="V22:W22"/>
    <mergeCell ref="V23:W23"/>
    <mergeCell ref="V24:W24"/>
    <mergeCell ref="S34:U34"/>
    <mergeCell ref="S35:U35"/>
    <mergeCell ref="S36:U36"/>
    <mergeCell ref="S37:U37"/>
    <mergeCell ref="S32:U32"/>
    <mergeCell ref="S33:U33"/>
    <mergeCell ref="G35:K35"/>
    <mergeCell ref="A33:C33"/>
    <mergeCell ref="A31:C31"/>
    <mergeCell ref="A29:C29"/>
    <mergeCell ref="A32:C32"/>
    <mergeCell ref="G37:K37"/>
    <mergeCell ref="G33:K33"/>
    <mergeCell ref="G34:K34"/>
    <mergeCell ref="S25:U25"/>
    <mergeCell ref="S26:U26"/>
    <mergeCell ref="S27:U27"/>
    <mergeCell ref="S28:U28"/>
    <mergeCell ref="S29:U29"/>
    <mergeCell ref="S30:U30"/>
    <mergeCell ref="S31:U31"/>
    <mergeCell ref="P32:R32"/>
    <mergeCell ref="P33:R33"/>
    <mergeCell ref="A37:C37"/>
    <mergeCell ref="D37:E37"/>
    <mergeCell ref="G27:K27"/>
    <mergeCell ref="G28:K28"/>
    <mergeCell ref="G29:K29"/>
    <mergeCell ref="G30:K30"/>
    <mergeCell ref="G32:K32"/>
    <mergeCell ref="P22:R22"/>
    <mergeCell ref="P23:R23"/>
    <mergeCell ref="P24:R24"/>
    <mergeCell ref="L32:O32"/>
    <mergeCell ref="L30:O30"/>
    <mergeCell ref="L31:O31"/>
    <mergeCell ref="L29:O29"/>
    <mergeCell ref="L25:O25"/>
    <mergeCell ref="L26:O26"/>
    <mergeCell ref="L28:O28"/>
    <mergeCell ref="L37:O37"/>
    <mergeCell ref="A34:C34"/>
    <mergeCell ref="P34:R34"/>
    <mergeCell ref="P35:R35"/>
    <mergeCell ref="P36:R36"/>
    <mergeCell ref="P37:R37"/>
    <mergeCell ref="A30:C30"/>
    <mergeCell ref="D34:E34"/>
    <mergeCell ref="A35:C35"/>
    <mergeCell ref="D35:E35"/>
    <mergeCell ref="G36:K36"/>
    <mergeCell ref="A36:C36"/>
    <mergeCell ref="L36:O36"/>
    <mergeCell ref="D36:E36"/>
    <mergeCell ref="L27:O27"/>
    <mergeCell ref="G25:K25"/>
    <mergeCell ref="G26:K26"/>
    <mergeCell ref="A25:C25"/>
    <mergeCell ref="D25:E25"/>
    <mergeCell ref="A26:C26"/>
    <mergeCell ref="D26:E26"/>
    <mergeCell ref="G31:K31"/>
    <mergeCell ref="D33:E33"/>
    <mergeCell ref="D31:E31"/>
    <mergeCell ref="A28:C28"/>
    <mergeCell ref="L33:O33"/>
    <mergeCell ref="L34:O34"/>
    <mergeCell ref="L35:O35"/>
    <mergeCell ref="D29:E29"/>
    <mergeCell ref="D32:E32"/>
    <mergeCell ref="D30:E30"/>
    <mergeCell ref="G23:K23"/>
    <mergeCell ref="A23:C23"/>
    <mergeCell ref="D23:E23"/>
    <mergeCell ref="G24:K24"/>
    <mergeCell ref="D28:E28"/>
    <mergeCell ref="A27:C27"/>
    <mergeCell ref="D27:E27"/>
    <mergeCell ref="A24:C24"/>
    <mergeCell ref="D24:E24"/>
    <mergeCell ref="A12:C12"/>
    <mergeCell ref="D12:K12"/>
    <mergeCell ref="O13:Q13"/>
    <mergeCell ref="S21:U21"/>
    <mergeCell ref="R13:S13"/>
    <mergeCell ref="L21:O21"/>
    <mergeCell ref="T19:AA20"/>
    <mergeCell ref="A20:S20"/>
    <mergeCell ref="D19:K19"/>
    <mergeCell ref="L17:Z17"/>
    <mergeCell ref="P21:R21"/>
    <mergeCell ref="A19:C19"/>
    <mergeCell ref="S16:AA16"/>
    <mergeCell ref="S18:T18"/>
    <mergeCell ref="P31:R31"/>
    <mergeCell ref="A1:AA1"/>
    <mergeCell ref="A2:C2"/>
    <mergeCell ref="A3:C3"/>
    <mergeCell ref="D3:K3"/>
    <mergeCell ref="D2:K2"/>
    <mergeCell ref="N2:V2"/>
    <mergeCell ref="L2:M2"/>
    <mergeCell ref="L3:M3"/>
    <mergeCell ref="X2:Z2"/>
    <mergeCell ref="A22:C22"/>
    <mergeCell ref="D22:E22"/>
    <mergeCell ref="G21:K21"/>
    <mergeCell ref="G22:K22"/>
    <mergeCell ref="D21:E21"/>
    <mergeCell ref="A21:C21"/>
    <mergeCell ref="L12:T12"/>
    <mergeCell ref="L4:M4"/>
    <mergeCell ref="A5:C9"/>
    <mergeCell ref="A10:C10"/>
    <mergeCell ref="A4:C4"/>
    <mergeCell ref="D4:K4"/>
    <mergeCell ref="D5:K9"/>
    <mergeCell ref="D10:K10"/>
    <mergeCell ref="L19:S19"/>
    <mergeCell ref="U18:Z18"/>
    <mergeCell ref="S23:U23"/>
    <mergeCell ref="P25:R25"/>
    <mergeCell ref="P26:R26"/>
    <mergeCell ref="P27:R27"/>
    <mergeCell ref="P28:R28"/>
    <mergeCell ref="P29:R29"/>
    <mergeCell ref="P30:R30"/>
    <mergeCell ref="S24:U24"/>
    <mergeCell ref="S22:U22"/>
    <mergeCell ref="L22:O22"/>
    <mergeCell ref="L23:O23"/>
    <mergeCell ref="L24:O24"/>
  </mergeCells>
  <phoneticPr fontId="0" type="noConversion"/>
  <dataValidations count="1">
    <dataValidation type="list" allowBlank="1" showInputMessage="1" showErrorMessage="1" sqref="AA23:AA37">
      <formula1>purpose</formula1>
    </dataValidation>
  </dataValidations>
  <printOptions horizontalCentered="1" verticalCentered="1"/>
  <pageMargins left="0.5" right="0.5" top="0.5" bottom="0.5" header="0" footer="0"/>
  <pageSetup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1</xdr:row>
                    <xdr:rowOff>47625</xdr:rowOff>
                  </from>
                  <to>
                    <xdr:col>10</xdr:col>
                    <xdr:colOff>542925</xdr:colOff>
                    <xdr:row>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Drop Down 4">
              <controlPr defaultSize="0" autoLine="0" autoPict="0">
                <anchor moveWithCells="1">
                  <from>
                    <xdr:col>13</xdr:col>
                    <xdr:colOff>19050</xdr:colOff>
                    <xdr:row>1</xdr:row>
                    <xdr:rowOff>47625</xdr:rowOff>
                  </from>
                  <to>
                    <xdr:col>21</xdr:col>
                    <xdr:colOff>190500</xdr:colOff>
                    <xdr:row>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Drop Down 6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28575</xdr:rowOff>
                  </from>
                  <to>
                    <xdr:col>10</xdr:col>
                    <xdr:colOff>542925</xdr:colOff>
                    <xdr:row>11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E38"/>
  <sheetViews>
    <sheetView workbookViewId="0">
      <selection activeCell="K14" sqref="K14:AA15"/>
    </sheetView>
  </sheetViews>
  <sheetFormatPr defaultColWidth="4.7109375" defaultRowHeight="12.75" x14ac:dyDescent="0.2"/>
  <cols>
    <col min="1" max="1" width="4.7109375" customWidth="1"/>
    <col min="2" max="2" width="3.42578125" customWidth="1"/>
    <col min="3" max="3" width="2.28515625" customWidth="1"/>
    <col min="4" max="4" width="3.7109375" customWidth="1"/>
    <col min="5" max="5" width="3" customWidth="1"/>
    <col min="6" max="9" width="4.7109375" customWidth="1"/>
    <col min="10" max="10" width="8.7109375" customWidth="1"/>
    <col min="11" max="13" width="4.7109375" customWidth="1"/>
    <col min="14" max="14" width="3.7109375" customWidth="1"/>
    <col min="15" max="15" width="4.5703125" customWidth="1"/>
    <col min="16" max="20" width="4.7109375" customWidth="1"/>
    <col min="21" max="21" width="3.85546875" customWidth="1"/>
    <col min="22" max="22" width="3.42578125" customWidth="1"/>
    <col min="23" max="23" width="4.7109375" customWidth="1"/>
    <col min="24" max="25" width="5.7109375" customWidth="1"/>
    <col min="26" max="26" width="7.7109375" customWidth="1"/>
    <col min="27" max="27" width="13.7109375" customWidth="1"/>
  </cols>
  <sheetData>
    <row r="1" spans="1:27" ht="15.75" x14ac:dyDescent="0.2">
      <c r="A1" s="168" t="s">
        <v>125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</row>
    <row r="2" spans="1:27" ht="23.45" customHeight="1" x14ac:dyDescent="0.2">
      <c r="A2" s="169" t="s">
        <v>0</v>
      </c>
      <c r="B2" s="170"/>
      <c r="C2" s="171" t="str">
        <f>INDEX(addresses,'Address Lookup'!C20,1)</f>
        <v>LASF (LANL)</v>
      </c>
      <c r="D2" s="172"/>
      <c r="E2" s="172"/>
      <c r="F2" s="172"/>
      <c r="G2" s="172"/>
      <c r="H2" s="172"/>
      <c r="I2" s="172"/>
      <c r="J2" s="173"/>
      <c r="K2" s="174" t="s">
        <v>5</v>
      </c>
      <c r="L2" s="174"/>
      <c r="M2" s="174"/>
      <c r="N2" s="171" t="str">
        <f>INDEX(addresses,'Address Lookup'!C21,1)</f>
        <v>LASF (LANL)</v>
      </c>
      <c r="O2" s="172"/>
      <c r="P2" s="172"/>
      <c r="Q2" s="172"/>
      <c r="R2" s="172"/>
      <c r="S2" s="172"/>
      <c r="T2" s="172"/>
      <c r="U2" s="172"/>
      <c r="V2" s="173"/>
      <c r="W2" s="175"/>
      <c r="X2" s="176"/>
      <c r="Y2" s="58"/>
      <c r="Z2" s="12" t="s">
        <v>6</v>
      </c>
      <c r="AA2" s="11">
        <f>'Box 1'!AA2</f>
        <v>41555</v>
      </c>
    </row>
    <row r="3" spans="1:27" ht="11.25" customHeight="1" x14ac:dyDescent="0.2">
      <c r="A3" s="75" t="s">
        <v>1</v>
      </c>
      <c r="B3" s="65"/>
      <c r="C3" s="180" t="str">
        <f>INDEX(addresses,'Address Lookup'!C20,2)</f>
        <v>John Archuleta</v>
      </c>
      <c r="D3" s="180"/>
      <c r="E3" s="180"/>
      <c r="F3" s="180"/>
      <c r="G3" s="180"/>
      <c r="H3" s="180"/>
      <c r="I3" s="180"/>
      <c r="J3" s="180"/>
      <c r="K3" s="65" t="s">
        <v>1</v>
      </c>
      <c r="L3" s="65"/>
      <c r="M3" s="65"/>
      <c r="N3" s="181" t="str">
        <f>INDEX(addresses,'Address Lookup'!C21,2)</f>
        <v>John Archuleta</v>
      </c>
      <c r="O3" s="181"/>
      <c r="P3" s="181"/>
      <c r="Q3" s="181"/>
      <c r="R3" s="181"/>
      <c r="S3" s="181"/>
      <c r="T3" s="181"/>
      <c r="U3" s="181"/>
      <c r="V3" s="130"/>
      <c r="W3" s="186"/>
      <c r="X3" s="187"/>
      <c r="Y3" s="187"/>
      <c r="Z3" s="187"/>
      <c r="AA3" s="188"/>
    </row>
    <row r="4" spans="1:27" ht="11.25" customHeight="1" x14ac:dyDescent="0.2">
      <c r="A4" s="75" t="s">
        <v>2</v>
      </c>
      <c r="B4" s="65"/>
      <c r="C4" s="180" t="str">
        <f>INDEX(addresses,'Address Lookup'!C20,3)</f>
        <v>LOS ALAMOS STAGING FACILITY</v>
      </c>
      <c r="D4" s="180"/>
      <c r="E4" s="180"/>
      <c r="F4" s="180"/>
      <c r="G4" s="180"/>
      <c r="H4" s="180"/>
      <c r="I4" s="180"/>
      <c r="J4" s="180"/>
      <c r="K4" s="65" t="s">
        <v>2</v>
      </c>
      <c r="L4" s="65"/>
      <c r="M4" s="65"/>
      <c r="N4" s="181" t="str">
        <f>INDEX(addresses,'Address Lookup'!C21,3)</f>
        <v>LOS ALAMOS STAGING FACILITY</v>
      </c>
      <c r="O4" s="181"/>
      <c r="P4" s="181"/>
      <c r="Q4" s="181"/>
      <c r="R4" s="181"/>
      <c r="S4" s="181"/>
      <c r="T4" s="181"/>
      <c r="U4" s="181"/>
      <c r="V4" s="130"/>
      <c r="W4" s="186"/>
      <c r="X4" s="187"/>
      <c r="Y4" s="187"/>
      <c r="Z4" s="187"/>
      <c r="AA4" s="188"/>
    </row>
    <row r="5" spans="1:27" ht="11.25" customHeight="1" x14ac:dyDescent="0.2">
      <c r="A5" s="75" t="s">
        <v>3</v>
      </c>
      <c r="B5" s="76"/>
      <c r="C5" s="192" t="str">
        <f>INDEX(addresses,'Address Lookup'!C20,4)</f>
        <v>Los Alamos National Laboratory
SM-30, Bikini Atoll Road
TA-51, Bldg 23, DP 10U, MS J577
Los Alamos, NM  87545
U.S.A.</v>
      </c>
      <c r="D5" s="193"/>
      <c r="E5" s="193"/>
      <c r="F5" s="193"/>
      <c r="G5" s="193"/>
      <c r="H5" s="193"/>
      <c r="I5" s="193"/>
      <c r="J5" s="194"/>
      <c r="K5" s="65" t="s">
        <v>3</v>
      </c>
      <c r="L5" s="65"/>
      <c r="M5" s="65"/>
      <c r="N5" s="142" t="str">
        <f>INDEX(addresses,'Address Lookup'!C21,4)</f>
        <v>Los Alamos National Laboratory
SM-30, Bikini Atoll Road
TA-51, Bldg 23, DP 10U, MS J577
Los Alamos, NM  87545
U.S.A.</v>
      </c>
      <c r="O5" s="143"/>
      <c r="P5" s="143"/>
      <c r="Q5" s="143"/>
      <c r="R5" s="143"/>
      <c r="S5" s="143"/>
      <c r="T5" s="143"/>
      <c r="U5" s="143"/>
      <c r="V5" s="143"/>
      <c r="W5" s="186"/>
      <c r="X5" s="187"/>
      <c r="Y5" s="187"/>
      <c r="Z5" s="187"/>
      <c r="AA5" s="188"/>
    </row>
    <row r="6" spans="1:27" ht="11.25" customHeight="1" x14ac:dyDescent="0.2">
      <c r="A6" s="75"/>
      <c r="B6" s="76"/>
      <c r="C6" s="195"/>
      <c r="D6" s="196"/>
      <c r="E6" s="196"/>
      <c r="F6" s="196"/>
      <c r="G6" s="196"/>
      <c r="H6" s="196"/>
      <c r="I6" s="196"/>
      <c r="J6" s="197"/>
      <c r="K6" s="65"/>
      <c r="L6" s="65"/>
      <c r="M6" s="65"/>
      <c r="N6" s="144"/>
      <c r="O6" s="145"/>
      <c r="P6" s="145"/>
      <c r="Q6" s="145"/>
      <c r="R6" s="145"/>
      <c r="S6" s="145"/>
      <c r="T6" s="145"/>
      <c r="U6" s="145"/>
      <c r="V6" s="145"/>
      <c r="W6" s="186"/>
      <c r="X6" s="187"/>
      <c r="Y6" s="187"/>
      <c r="Z6" s="187"/>
      <c r="AA6" s="188"/>
    </row>
    <row r="7" spans="1:27" ht="11.25" customHeight="1" x14ac:dyDescent="0.2">
      <c r="A7" s="75"/>
      <c r="B7" s="76"/>
      <c r="C7" s="195"/>
      <c r="D7" s="196"/>
      <c r="E7" s="196"/>
      <c r="F7" s="196"/>
      <c r="G7" s="196"/>
      <c r="H7" s="196"/>
      <c r="I7" s="196"/>
      <c r="J7" s="197"/>
      <c r="K7" s="65"/>
      <c r="L7" s="65"/>
      <c r="M7" s="65"/>
      <c r="N7" s="144"/>
      <c r="O7" s="145"/>
      <c r="P7" s="145"/>
      <c r="Q7" s="145"/>
      <c r="R7" s="145"/>
      <c r="S7" s="145"/>
      <c r="T7" s="145"/>
      <c r="U7" s="145"/>
      <c r="V7" s="145"/>
      <c r="W7" s="186"/>
      <c r="X7" s="187"/>
      <c r="Y7" s="187"/>
      <c r="Z7" s="187"/>
      <c r="AA7" s="188"/>
    </row>
    <row r="8" spans="1:27" ht="11.25" customHeight="1" x14ac:dyDescent="0.2">
      <c r="A8" s="75"/>
      <c r="B8" s="76"/>
      <c r="C8" s="195"/>
      <c r="D8" s="196"/>
      <c r="E8" s="196"/>
      <c r="F8" s="196"/>
      <c r="G8" s="196"/>
      <c r="H8" s="196"/>
      <c r="I8" s="196"/>
      <c r="J8" s="197"/>
      <c r="K8" s="65"/>
      <c r="L8" s="65"/>
      <c r="M8" s="65"/>
      <c r="N8" s="144"/>
      <c r="O8" s="145"/>
      <c r="P8" s="145"/>
      <c r="Q8" s="145"/>
      <c r="R8" s="145"/>
      <c r="S8" s="145"/>
      <c r="T8" s="145"/>
      <c r="U8" s="145"/>
      <c r="V8" s="145"/>
      <c r="W8" s="186"/>
      <c r="X8" s="187"/>
      <c r="Y8" s="187"/>
      <c r="Z8" s="187"/>
      <c r="AA8" s="188"/>
    </row>
    <row r="9" spans="1:27" ht="11.25" customHeight="1" x14ac:dyDescent="0.2">
      <c r="A9" s="75"/>
      <c r="B9" s="76"/>
      <c r="C9" s="198"/>
      <c r="D9" s="199"/>
      <c r="E9" s="199"/>
      <c r="F9" s="199"/>
      <c r="G9" s="199"/>
      <c r="H9" s="199"/>
      <c r="I9" s="199"/>
      <c r="J9" s="200"/>
      <c r="K9" s="65"/>
      <c r="L9" s="65"/>
      <c r="M9" s="65"/>
      <c r="N9" s="146"/>
      <c r="O9" s="147"/>
      <c r="P9" s="147"/>
      <c r="Q9" s="147"/>
      <c r="R9" s="147"/>
      <c r="S9" s="147"/>
      <c r="T9" s="147"/>
      <c r="U9" s="147"/>
      <c r="V9" s="147"/>
      <c r="W9" s="186"/>
      <c r="X9" s="187"/>
      <c r="Y9" s="187"/>
      <c r="Z9" s="187"/>
      <c r="AA9" s="188"/>
    </row>
    <row r="10" spans="1:27" ht="11.25" customHeight="1" x14ac:dyDescent="0.2">
      <c r="A10" s="93" t="s">
        <v>4</v>
      </c>
      <c r="B10" s="94"/>
      <c r="C10" s="180" t="str">
        <f>INDEX(addresses,'Address Lookup'!C20,5)</f>
        <v>+1 505-667-1186</v>
      </c>
      <c r="D10" s="180"/>
      <c r="E10" s="180"/>
      <c r="F10" s="180"/>
      <c r="G10" s="180"/>
      <c r="H10" s="180"/>
      <c r="I10" s="180"/>
      <c r="J10" s="180"/>
      <c r="K10" s="94" t="s">
        <v>4</v>
      </c>
      <c r="L10" s="94"/>
      <c r="M10" s="94"/>
      <c r="N10" s="181" t="str">
        <f>INDEX(addresses,'Address Lookup'!C21,5)</f>
        <v>+1 505-667-1186</v>
      </c>
      <c r="O10" s="181"/>
      <c r="P10" s="181"/>
      <c r="Q10" s="181"/>
      <c r="R10" s="181"/>
      <c r="S10" s="181"/>
      <c r="T10" s="181"/>
      <c r="U10" s="181"/>
      <c r="V10" s="130"/>
      <c r="W10" s="189"/>
      <c r="X10" s="190"/>
      <c r="Y10" s="190"/>
      <c r="Z10" s="190"/>
      <c r="AA10" s="191"/>
    </row>
    <row r="11" spans="1:27" ht="6" customHeight="1" x14ac:dyDescent="0.2">
      <c r="A11" s="81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115"/>
      <c r="X11" s="115"/>
      <c r="Y11" s="115"/>
      <c r="Z11" s="115"/>
      <c r="AA11" s="116"/>
    </row>
    <row r="12" spans="1:27" ht="23.45" customHeight="1" x14ac:dyDescent="0.2">
      <c r="A12" s="169" t="s">
        <v>8</v>
      </c>
      <c r="B12" s="170"/>
      <c r="C12" s="223" t="s">
        <v>159</v>
      </c>
      <c r="D12" s="224"/>
      <c r="E12" s="224"/>
      <c r="F12" s="224"/>
      <c r="G12" s="224"/>
      <c r="H12" s="224"/>
      <c r="I12" s="224"/>
      <c r="J12" s="225"/>
      <c r="K12" s="91"/>
      <c r="L12" s="92"/>
      <c r="M12" s="92"/>
      <c r="N12" s="92"/>
      <c r="O12" s="92"/>
      <c r="P12" s="92"/>
      <c r="Q12" s="92"/>
      <c r="R12" s="92"/>
      <c r="S12" s="92"/>
      <c r="T12" s="92"/>
      <c r="U12" s="276" t="s">
        <v>377</v>
      </c>
      <c r="V12" s="276"/>
      <c r="W12" s="276"/>
      <c r="X12" s="276"/>
      <c r="Y12" s="276"/>
      <c r="Z12" s="276"/>
      <c r="AA12" s="277"/>
    </row>
    <row r="13" spans="1:27" ht="11.25" customHeight="1" x14ac:dyDescent="0.2">
      <c r="A13" s="75" t="s">
        <v>9</v>
      </c>
      <c r="B13" s="65"/>
      <c r="C13" s="177" t="s">
        <v>145</v>
      </c>
      <c r="D13" s="178"/>
      <c r="E13" s="178"/>
      <c r="F13" s="178"/>
      <c r="G13" s="178"/>
      <c r="H13" s="178"/>
      <c r="I13" s="178"/>
      <c r="J13" s="179"/>
      <c r="K13" s="182" t="s">
        <v>34</v>
      </c>
      <c r="L13" s="183"/>
      <c r="M13" s="38" t="s">
        <v>7</v>
      </c>
      <c r="N13" s="34">
        <f>'Box 1'!N13</f>
        <v>7</v>
      </c>
      <c r="O13" s="65" t="s">
        <v>81</v>
      </c>
      <c r="P13" s="65"/>
      <c r="Q13" s="65"/>
      <c r="R13" s="267">
        <f>SUM(Y22:Y37)+160</f>
        <v>280</v>
      </c>
      <c r="S13" s="267"/>
      <c r="T13" s="10" t="s">
        <v>10</v>
      </c>
      <c r="U13" s="184" t="s">
        <v>392</v>
      </c>
      <c r="V13" s="184"/>
      <c r="W13" s="184"/>
      <c r="X13" s="184"/>
      <c r="Y13" s="184"/>
      <c r="Z13" s="184"/>
      <c r="AA13" s="185"/>
    </row>
    <row r="14" spans="1:27" ht="11.25" customHeight="1" x14ac:dyDescent="0.2">
      <c r="A14" s="75" t="s">
        <v>3</v>
      </c>
      <c r="B14" s="76"/>
      <c r="C14" s="143" t="s">
        <v>146</v>
      </c>
      <c r="D14" s="143"/>
      <c r="E14" s="143"/>
      <c r="F14" s="143"/>
      <c r="G14" s="143"/>
      <c r="H14" s="143"/>
      <c r="I14" s="143"/>
      <c r="J14" s="148"/>
      <c r="K14" s="62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64"/>
    </row>
    <row r="15" spans="1:27" ht="11.25" customHeight="1" x14ac:dyDescent="0.2">
      <c r="A15" s="75"/>
      <c r="B15" s="76"/>
      <c r="C15" s="145"/>
      <c r="D15" s="145"/>
      <c r="E15" s="145"/>
      <c r="F15" s="145"/>
      <c r="G15" s="145"/>
      <c r="H15" s="145"/>
      <c r="I15" s="145"/>
      <c r="J15" s="149"/>
      <c r="K15" s="62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64"/>
    </row>
    <row r="16" spans="1:27" ht="11.25" customHeight="1" x14ac:dyDescent="0.2">
      <c r="A16" s="75"/>
      <c r="B16" s="76"/>
      <c r="C16" s="145"/>
      <c r="D16" s="145"/>
      <c r="E16" s="145"/>
      <c r="F16" s="145"/>
      <c r="G16" s="145"/>
      <c r="H16" s="145"/>
      <c r="I16" s="145"/>
      <c r="J16" s="149"/>
      <c r="K16" s="75" t="s">
        <v>42</v>
      </c>
      <c r="L16" s="65"/>
      <c r="M16" s="65"/>
      <c r="N16" s="65"/>
      <c r="O16" s="202">
        <f>+'Box 1'!O16:T16</f>
        <v>0</v>
      </c>
      <c r="P16" s="202"/>
      <c r="Q16" s="202"/>
      <c r="R16" s="202"/>
      <c r="S16" s="202"/>
      <c r="T16" s="201"/>
      <c r="U16" s="201"/>
      <c r="V16" s="201"/>
      <c r="W16" s="201"/>
      <c r="X16" s="201"/>
      <c r="Y16" s="201"/>
      <c r="Z16" s="201"/>
      <c r="AA16" s="64"/>
    </row>
    <row r="17" spans="1:31" ht="11.25" customHeight="1" x14ac:dyDescent="0.2">
      <c r="A17" s="75"/>
      <c r="B17" s="76"/>
      <c r="C17" s="145"/>
      <c r="D17" s="145"/>
      <c r="E17" s="145"/>
      <c r="F17" s="145"/>
      <c r="G17" s="145"/>
      <c r="H17" s="145"/>
      <c r="I17" s="145"/>
      <c r="J17" s="149"/>
      <c r="K17" s="62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64"/>
    </row>
    <row r="18" spans="1:31" ht="11.25" customHeight="1" x14ac:dyDescent="0.2">
      <c r="A18" s="75"/>
      <c r="B18" s="76"/>
      <c r="C18" s="147"/>
      <c r="D18" s="147"/>
      <c r="E18" s="147"/>
      <c r="F18" s="147"/>
      <c r="G18" s="147"/>
      <c r="H18" s="147"/>
      <c r="I18" s="147"/>
      <c r="J18" s="150"/>
      <c r="K18" s="75" t="s">
        <v>43</v>
      </c>
      <c r="L18" s="65"/>
      <c r="M18" s="65"/>
      <c r="N18" s="65"/>
      <c r="O18" s="203">
        <f>'Box 1'!O18:T18</f>
        <v>0</v>
      </c>
      <c r="P18" s="202"/>
      <c r="Q18" s="202"/>
      <c r="R18" s="202"/>
      <c r="S18" s="202"/>
      <c r="T18" s="204" t="s">
        <v>78</v>
      </c>
      <c r="U18" s="204"/>
      <c r="V18" s="204"/>
      <c r="W18" s="204"/>
      <c r="X18" s="204"/>
      <c r="Y18" s="204"/>
      <c r="Z18" s="204"/>
      <c r="AA18" s="39">
        <f>F22*Z22+F23*Z23+F24*Z24+F25*Z25+F26*Z26+F27*Z27+F28*Z28+F29*Z29+F30*Z30+F31*Z31+F32*Z32+F33*Z33+F34*Z34+F35*Z35+F36*Z36+F37*Z37</f>
        <v>42000</v>
      </c>
    </row>
    <row r="19" spans="1:31" ht="11.25" customHeight="1" x14ac:dyDescent="0.2">
      <c r="A19" s="93" t="s">
        <v>4</v>
      </c>
      <c r="B19" s="94"/>
      <c r="C19" s="205" t="s">
        <v>160</v>
      </c>
      <c r="D19" s="206"/>
      <c r="E19" s="206"/>
      <c r="F19" s="206"/>
      <c r="G19" s="206"/>
      <c r="H19" s="206"/>
      <c r="I19" s="206"/>
      <c r="J19" s="207"/>
      <c r="K19" s="62"/>
      <c r="L19" s="201"/>
      <c r="M19" s="201"/>
      <c r="N19" s="201"/>
      <c r="O19" s="201"/>
      <c r="P19" s="201"/>
      <c r="Q19" s="201"/>
      <c r="R19" s="201"/>
      <c r="S19" s="201"/>
      <c r="T19" s="107" t="s">
        <v>54</v>
      </c>
      <c r="U19" s="226"/>
      <c r="V19" s="226"/>
      <c r="W19" s="226"/>
      <c r="X19" s="226"/>
      <c r="Y19" s="226"/>
      <c r="Z19" s="226"/>
      <c r="AA19" s="227"/>
    </row>
    <row r="20" spans="1:31" ht="6" customHeight="1" x14ac:dyDescent="0.2">
      <c r="A20" s="114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28"/>
      <c r="U20" s="229"/>
      <c r="V20" s="229"/>
      <c r="W20" s="229"/>
      <c r="X20" s="230"/>
      <c r="Y20" s="230"/>
      <c r="Z20" s="229"/>
      <c r="AA20" s="231"/>
    </row>
    <row r="21" spans="1:31" ht="22.5" customHeight="1" x14ac:dyDescent="0.2">
      <c r="A21" s="208" t="s">
        <v>11</v>
      </c>
      <c r="B21" s="208"/>
      <c r="C21" s="208"/>
      <c r="D21" s="208" t="s">
        <v>44</v>
      </c>
      <c r="E21" s="208"/>
      <c r="F21" s="6" t="s">
        <v>12</v>
      </c>
      <c r="G21" s="85" t="s">
        <v>32</v>
      </c>
      <c r="H21" s="209"/>
      <c r="I21" s="209"/>
      <c r="J21" s="209"/>
      <c r="K21" s="210"/>
      <c r="L21" s="88" t="s">
        <v>13</v>
      </c>
      <c r="M21" s="209"/>
      <c r="N21" s="209"/>
      <c r="O21" s="210"/>
      <c r="P21" s="88" t="s">
        <v>29</v>
      </c>
      <c r="Q21" s="90"/>
      <c r="R21" s="89"/>
      <c r="S21" s="88" t="s">
        <v>30</v>
      </c>
      <c r="T21" s="212"/>
      <c r="U21" s="213"/>
      <c r="V21" s="127" t="s">
        <v>31</v>
      </c>
      <c r="W21" s="212"/>
      <c r="X21" s="266" t="s">
        <v>33</v>
      </c>
      <c r="Y21" s="274" t="s">
        <v>372</v>
      </c>
      <c r="Z21" s="22" t="s">
        <v>79</v>
      </c>
      <c r="AA21" s="9" t="s">
        <v>36</v>
      </c>
    </row>
    <row r="22" spans="1:31" s="48" customFormat="1" ht="49.5" customHeight="1" x14ac:dyDescent="0.2">
      <c r="A22" s="83" t="s">
        <v>148</v>
      </c>
      <c r="B22" s="83" t="s">
        <v>148</v>
      </c>
      <c r="C22" s="83" t="s">
        <v>148</v>
      </c>
      <c r="D22" s="84" t="s">
        <v>149</v>
      </c>
      <c r="E22" s="84" t="s">
        <v>149</v>
      </c>
      <c r="F22" s="44">
        <v>1</v>
      </c>
      <c r="G22" s="83" t="s">
        <v>157</v>
      </c>
      <c r="H22" s="83" t="s">
        <v>158</v>
      </c>
      <c r="I22" s="83" t="s">
        <v>158</v>
      </c>
      <c r="J22" s="83" t="s">
        <v>158</v>
      </c>
      <c r="K22" s="83" t="s">
        <v>158</v>
      </c>
      <c r="L22" s="83" t="s">
        <v>152</v>
      </c>
      <c r="M22" s="83" t="s">
        <v>152</v>
      </c>
      <c r="N22" s="83" t="s">
        <v>152</v>
      </c>
      <c r="O22" s="83" t="s">
        <v>152</v>
      </c>
      <c r="P22" s="83" t="s">
        <v>152</v>
      </c>
      <c r="Q22" s="83" t="s">
        <v>153</v>
      </c>
      <c r="R22" s="83" t="s">
        <v>153</v>
      </c>
      <c r="S22" s="122">
        <v>207208</v>
      </c>
      <c r="T22" s="123" t="s">
        <v>154</v>
      </c>
      <c r="U22" s="124" t="s">
        <v>154</v>
      </c>
      <c r="V22" s="128" t="s">
        <v>58</v>
      </c>
      <c r="W22" s="129"/>
      <c r="X22" s="49" t="s">
        <v>155</v>
      </c>
      <c r="Y22" s="269">
        <v>120</v>
      </c>
      <c r="Z22" s="45">
        <v>42000</v>
      </c>
      <c r="AA22" s="46" t="s">
        <v>156</v>
      </c>
      <c r="AB22" s="47"/>
      <c r="AC22" s="47"/>
      <c r="AD22" s="47"/>
      <c r="AE22" s="47"/>
    </row>
    <row r="23" spans="1:31" ht="13.5" customHeight="1" x14ac:dyDescent="0.2">
      <c r="A23" s="214"/>
      <c r="B23" s="214"/>
      <c r="C23" s="214"/>
      <c r="D23" s="214"/>
      <c r="E23" s="214"/>
      <c r="F23" s="36"/>
      <c r="G23" s="215"/>
      <c r="H23" s="216"/>
      <c r="I23" s="216"/>
      <c r="J23" s="216"/>
      <c r="K23" s="217"/>
      <c r="L23" s="215"/>
      <c r="M23" s="218"/>
      <c r="N23" s="218"/>
      <c r="O23" s="219"/>
      <c r="P23" s="215"/>
      <c r="Q23" s="216"/>
      <c r="R23" s="217"/>
      <c r="S23" s="215"/>
      <c r="T23" s="218"/>
      <c r="U23" s="219"/>
      <c r="V23" s="215"/>
      <c r="W23" s="219"/>
      <c r="X23" s="7"/>
      <c r="Y23" s="270"/>
      <c r="Z23" s="43"/>
      <c r="AA23" s="8"/>
    </row>
    <row r="24" spans="1:31" ht="13.5" customHeight="1" x14ac:dyDescent="0.2">
      <c r="A24" s="214"/>
      <c r="B24" s="214"/>
      <c r="C24" s="214"/>
      <c r="D24" s="214"/>
      <c r="E24" s="214"/>
      <c r="F24" s="36"/>
      <c r="G24" s="215"/>
      <c r="H24" s="216"/>
      <c r="I24" s="216"/>
      <c r="J24" s="216"/>
      <c r="K24" s="217"/>
      <c r="L24" s="215"/>
      <c r="M24" s="218"/>
      <c r="N24" s="218"/>
      <c r="O24" s="219"/>
      <c r="P24" s="215"/>
      <c r="Q24" s="216"/>
      <c r="R24" s="217"/>
      <c r="S24" s="215"/>
      <c r="T24" s="218"/>
      <c r="U24" s="219"/>
      <c r="V24" s="215"/>
      <c r="W24" s="219"/>
      <c r="X24" s="7"/>
      <c r="Y24" s="270"/>
      <c r="Z24" s="43"/>
      <c r="AA24" s="8"/>
    </row>
    <row r="25" spans="1:31" ht="13.5" customHeight="1" x14ac:dyDescent="0.2">
      <c r="A25" s="214"/>
      <c r="B25" s="214"/>
      <c r="C25" s="214"/>
      <c r="D25" s="214"/>
      <c r="E25" s="214"/>
      <c r="F25" s="36"/>
      <c r="G25" s="220"/>
      <c r="H25" s="221"/>
      <c r="I25" s="221"/>
      <c r="J25" s="221"/>
      <c r="K25" s="222"/>
      <c r="L25" s="215"/>
      <c r="M25" s="218"/>
      <c r="N25" s="218"/>
      <c r="O25" s="219"/>
      <c r="P25" s="215"/>
      <c r="Q25" s="216"/>
      <c r="R25" s="217"/>
      <c r="S25" s="215"/>
      <c r="T25" s="218"/>
      <c r="U25" s="219"/>
      <c r="V25" s="215"/>
      <c r="W25" s="219"/>
      <c r="X25" s="7"/>
      <c r="Y25" s="270"/>
      <c r="Z25" s="43"/>
      <c r="AA25" s="8"/>
    </row>
    <row r="26" spans="1:31" ht="13.5" customHeight="1" x14ac:dyDescent="0.2">
      <c r="A26" s="214"/>
      <c r="B26" s="214"/>
      <c r="C26" s="214"/>
      <c r="D26" s="214"/>
      <c r="E26" s="214"/>
      <c r="F26" s="36"/>
      <c r="G26" s="220"/>
      <c r="H26" s="221"/>
      <c r="I26" s="221"/>
      <c r="J26" s="221"/>
      <c r="K26" s="222"/>
      <c r="L26" s="215"/>
      <c r="M26" s="218"/>
      <c r="N26" s="218"/>
      <c r="O26" s="219"/>
      <c r="P26" s="215"/>
      <c r="Q26" s="216"/>
      <c r="R26" s="217"/>
      <c r="S26" s="215"/>
      <c r="T26" s="218"/>
      <c r="U26" s="219"/>
      <c r="V26" s="215"/>
      <c r="W26" s="219"/>
      <c r="X26" s="7"/>
      <c r="Y26" s="270"/>
      <c r="Z26" s="43"/>
      <c r="AA26" s="8"/>
    </row>
    <row r="27" spans="1:31" ht="13.5" customHeight="1" x14ac:dyDescent="0.2">
      <c r="A27" s="214"/>
      <c r="B27" s="214"/>
      <c r="C27" s="214"/>
      <c r="D27" s="214"/>
      <c r="E27" s="214"/>
      <c r="F27" s="36"/>
      <c r="G27" s="220"/>
      <c r="H27" s="221"/>
      <c r="I27" s="221"/>
      <c r="J27" s="221"/>
      <c r="K27" s="222"/>
      <c r="L27" s="215"/>
      <c r="M27" s="218"/>
      <c r="N27" s="218"/>
      <c r="O27" s="219"/>
      <c r="P27" s="215"/>
      <c r="Q27" s="216"/>
      <c r="R27" s="217"/>
      <c r="S27" s="215"/>
      <c r="T27" s="218"/>
      <c r="U27" s="219"/>
      <c r="V27" s="215"/>
      <c r="W27" s="219"/>
      <c r="X27" s="7"/>
      <c r="Y27" s="270"/>
      <c r="Z27" s="43"/>
      <c r="AA27" s="8"/>
    </row>
    <row r="28" spans="1:31" ht="13.5" customHeight="1" x14ac:dyDescent="0.2">
      <c r="A28" s="214"/>
      <c r="B28" s="214"/>
      <c r="C28" s="214"/>
      <c r="D28" s="214"/>
      <c r="E28" s="214"/>
      <c r="F28" s="36"/>
      <c r="G28" s="220"/>
      <c r="H28" s="221"/>
      <c r="I28" s="221"/>
      <c r="J28" s="221"/>
      <c r="K28" s="222"/>
      <c r="L28" s="215"/>
      <c r="M28" s="218"/>
      <c r="N28" s="218"/>
      <c r="O28" s="219"/>
      <c r="P28" s="215"/>
      <c r="Q28" s="216"/>
      <c r="R28" s="217"/>
      <c r="S28" s="215"/>
      <c r="T28" s="218"/>
      <c r="U28" s="219"/>
      <c r="V28" s="215"/>
      <c r="W28" s="219"/>
      <c r="X28" s="7"/>
      <c r="Y28" s="270"/>
      <c r="Z28" s="43"/>
      <c r="AA28" s="8"/>
    </row>
    <row r="29" spans="1:31" ht="13.5" customHeight="1" x14ac:dyDescent="0.2">
      <c r="A29" s="214"/>
      <c r="B29" s="214"/>
      <c r="C29" s="214"/>
      <c r="D29" s="214"/>
      <c r="E29" s="214"/>
      <c r="F29" s="36"/>
      <c r="G29" s="220"/>
      <c r="H29" s="221"/>
      <c r="I29" s="221"/>
      <c r="J29" s="221"/>
      <c r="K29" s="222"/>
      <c r="L29" s="215"/>
      <c r="M29" s="218"/>
      <c r="N29" s="218"/>
      <c r="O29" s="219"/>
      <c r="P29" s="215"/>
      <c r="Q29" s="216"/>
      <c r="R29" s="217"/>
      <c r="S29" s="215"/>
      <c r="T29" s="218"/>
      <c r="U29" s="219"/>
      <c r="V29" s="215"/>
      <c r="W29" s="219"/>
      <c r="X29" s="7"/>
      <c r="Y29" s="270"/>
      <c r="Z29" s="43"/>
      <c r="AA29" s="8"/>
    </row>
    <row r="30" spans="1:31" ht="13.5" customHeight="1" x14ac:dyDescent="0.2">
      <c r="A30" s="214"/>
      <c r="B30" s="214"/>
      <c r="C30" s="214"/>
      <c r="D30" s="214"/>
      <c r="E30" s="214"/>
      <c r="F30" s="36"/>
      <c r="G30" s="220"/>
      <c r="H30" s="221"/>
      <c r="I30" s="221"/>
      <c r="J30" s="221"/>
      <c r="K30" s="222"/>
      <c r="L30" s="215"/>
      <c r="M30" s="218"/>
      <c r="N30" s="218"/>
      <c r="O30" s="219"/>
      <c r="P30" s="215"/>
      <c r="Q30" s="216"/>
      <c r="R30" s="217"/>
      <c r="S30" s="215"/>
      <c r="T30" s="218"/>
      <c r="U30" s="219"/>
      <c r="V30" s="215"/>
      <c r="W30" s="219"/>
      <c r="X30" s="7"/>
      <c r="Y30" s="270"/>
      <c r="Z30" s="43"/>
      <c r="AA30" s="8"/>
    </row>
    <row r="31" spans="1:31" ht="13.5" customHeight="1" x14ac:dyDescent="0.2">
      <c r="A31" s="214"/>
      <c r="B31" s="214"/>
      <c r="C31" s="214"/>
      <c r="D31" s="214"/>
      <c r="E31" s="214"/>
      <c r="F31" s="36"/>
      <c r="G31" s="220"/>
      <c r="H31" s="221"/>
      <c r="I31" s="221"/>
      <c r="J31" s="221"/>
      <c r="K31" s="222"/>
      <c r="L31" s="215"/>
      <c r="M31" s="218"/>
      <c r="N31" s="218"/>
      <c r="O31" s="219"/>
      <c r="P31" s="215"/>
      <c r="Q31" s="216"/>
      <c r="R31" s="217"/>
      <c r="S31" s="215"/>
      <c r="T31" s="218"/>
      <c r="U31" s="219"/>
      <c r="V31" s="215"/>
      <c r="W31" s="219"/>
      <c r="X31" s="7"/>
      <c r="Y31" s="270"/>
      <c r="Z31" s="43"/>
      <c r="AA31" s="8"/>
    </row>
    <row r="32" spans="1:31" ht="13.5" customHeight="1" x14ac:dyDescent="0.2">
      <c r="A32" s="214"/>
      <c r="B32" s="214"/>
      <c r="C32" s="214"/>
      <c r="D32" s="214"/>
      <c r="E32" s="214"/>
      <c r="F32" s="36"/>
      <c r="G32" s="220"/>
      <c r="H32" s="221"/>
      <c r="I32" s="221"/>
      <c r="J32" s="221"/>
      <c r="K32" s="222"/>
      <c r="L32" s="215"/>
      <c r="M32" s="218"/>
      <c r="N32" s="218"/>
      <c r="O32" s="219"/>
      <c r="P32" s="215"/>
      <c r="Q32" s="216"/>
      <c r="R32" s="217"/>
      <c r="S32" s="215"/>
      <c r="T32" s="218"/>
      <c r="U32" s="219"/>
      <c r="V32" s="215"/>
      <c r="W32" s="219"/>
      <c r="X32" s="7"/>
      <c r="Y32" s="270"/>
      <c r="Z32" s="43"/>
      <c r="AA32" s="8"/>
    </row>
    <row r="33" spans="1:27" ht="13.5" customHeight="1" x14ac:dyDescent="0.2">
      <c r="A33" s="214"/>
      <c r="B33" s="214"/>
      <c r="C33" s="214"/>
      <c r="D33" s="214"/>
      <c r="E33" s="214"/>
      <c r="F33" s="36"/>
      <c r="G33" s="220"/>
      <c r="H33" s="221"/>
      <c r="I33" s="221"/>
      <c r="J33" s="221"/>
      <c r="K33" s="222"/>
      <c r="L33" s="215"/>
      <c r="M33" s="218"/>
      <c r="N33" s="218"/>
      <c r="O33" s="219"/>
      <c r="P33" s="215"/>
      <c r="Q33" s="216"/>
      <c r="R33" s="217"/>
      <c r="S33" s="215"/>
      <c r="T33" s="218"/>
      <c r="U33" s="219"/>
      <c r="V33" s="215"/>
      <c r="W33" s="219"/>
      <c r="X33" s="7"/>
      <c r="Y33" s="270"/>
      <c r="Z33" s="43"/>
      <c r="AA33" s="8"/>
    </row>
    <row r="34" spans="1:27" ht="13.5" customHeight="1" x14ac:dyDescent="0.2">
      <c r="A34" s="214"/>
      <c r="B34" s="214"/>
      <c r="C34" s="214"/>
      <c r="D34" s="214"/>
      <c r="E34" s="214"/>
      <c r="F34" s="36"/>
      <c r="G34" s="220"/>
      <c r="H34" s="221"/>
      <c r="I34" s="221"/>
      <c r="J34" s="221"/>
      <c r="K34" s="222"/>
      <c r="L34" s="215"/>
      <c r="M34" s="218"/>
      <c r="N34" s="218"/>
      <c r="O34" s="219"/>
      <c r="P34" s="215"/>
      <c r="Q34" s="216"/>
      <c r="R34" s="217"/>
      <c r="S34" s="215"/>
      <c r="T34" s="218"/>
      <c r="U34" s="219"/>
      <c r="V34" s="215"/>
      <c r="W34" s="219"/>
      <c r="X34" s="7"/>
      <c r="Y34" s="270"/>
      <c r="Z34" s="43"/>
      <c r="AA34" s="8"/>
    </row>
    <row r="35" spans="1:27" ht="13.5" customHeight="1" x14ac:dyDescent="0.2">
      <c r="A35" s="214"/>
      <c r="B35" s="214"/>
      <c r="C35" s="214"/>
      <c r="D35" s="214"/>
      <c r="E35" s="214"/>
      <c r="F35" s="36"/>
      <c r="G35" s="220"/>
      <c r="H35" s="221"/>
      <c r="I35" s="221"/>
      <c r="J35" s="221"/>
      <c r="K35" s="222"/>
      <c r="L35" s="215"/>
      <c r="M35" s="218"/>
      <c r="N35" s="218"/>
      <c r="O35" s="219"/>
      <c r="P35" s="215"/>
      <c r="Q35" s="216"/>
      <c r="R35" s="217"/>
      <c r="S35" s="215"/>
      <c r="T35" s="218"/>
      <c r="U35" s="219"/>
      <c r="V35" s="215"/>
      <c r="W35" s="219"/>
      <c r="X35" s="7"/>
      <c r="Y35" s="270"/>
      <c r="Z35" s="43"/>
      <c r="AA35" s="8"/>
    </row>
    <row r="36" spans="1:27" ht="13.5" customHeight="1" x14ac:dyDescent="0.2">
      <c r="A36" s="214"/>
      <c r="B36" s="214"/>
      <c r="C36" s="214"/>
      <c r="D36" s="214"/>
      <c r="E36" s="214"/>
      <c r="F36" s="36"/>
      <c r="G36" s="220"/>
      <c r="H36" s="221"/>
      <c r="I36" s="221"/>
      <c r="J36" s="221"/>
      <c r="K36" s="222"/>
      <c r="L36" s="215"/>
      <c r="M36" s="218"/>
      <c r="N36" s="218"/>
      <c r="O36" s="219"/>
      <c r="P36" s="215"/>
      <c r="Q36" s="216"/>
      <c r="R36" s="217"/>
      <c r="S36" s="215"/>
      <c r="T36" s="218"/>
      <c r="U36" s="219"/>
      <c r="V36" s="215"/>
      <c r="W36" s="219"/>
      <c r="X36" s="7"/>
      <c r="Y36" s="270"/>
      <c r="Z36" s="43"/>
      <c r="AA36" s="8"/>
    </row>
    <row r="37" spans="1:27" ht="13.5" customHeight="1" x14ac:dyDescent="0.2">
      <c r="A37" s="214"/>
      <c r="B37" s="214"/>
      <c r="C37" s="214"/>
      <c r="D37" s="214"/>
      <c r="E37" s="214"/>
      <c r="F37" s="36"/>
      <c r="G37" s="220"/>
      <c r="H37" s="221"/>
      <c r="I37" s="221"/>
      <c r="J37" s="221"/>
      <c r="K37" s="222"/>
      <c r="L37" s="215"/>
      <c r="M37" s="218"/>
      <c r="N37" s="218"/>
      <c r="O37" s="219"/>
      <c r="P37" s="215"/>
      <c r="Q37" s="216"/>
      <c r="R37" s="217"/>
      <c r="S37" s="215"/>
      <c r="T37" s="218"/>
      <c r="U37" s="219"/>
      <c r="V37" s="215"/>
      <c r="W37" s="219"/>
      <c r="X37" s="7"/>
      <c r="Y37" s="270"/>
      <c r="Z37" s="43"/>
      <c r="AA37" s="8"/>
    </row>
    <row r="38" spans="1:27" ht="13.5" customHeight="1" x14ac:dyDescent="0.2">
      <c r="A38" s="1" t="s">
        <v>144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</sheetData>
  <mergeCells count="168">
    <mergeCell ref="L32:O32"/>
    <mergeCell ref="P32:R32"/>
    <mergeCell ref="S32:U32"/>
    <mergeCell ref="L35:O35"/>
    <mergeCell ref="P35:R35"/>
    <mergeCell ref="S35:U35"/>
    <mergeCell ref="V35:W35"/>
    <mergeCell ref="G36:K36"/>
    <mergeCell ref="L36:O36"/>
    <mergeCell ref="P36:R36"/>
    <mergeCell ref="S36:U36"/>
    <mergeCell ref="V36:W36"/>
    <mergeCell ref="G35:K35"/>
    <mergeCell ref="G28:K28"/>
    <mergeCell ref="S25:U25"/>
    <mergeCell ref="V24:W24"/>
    <mergeCell ref="V25:W25"/>
    <mergeCell ref="L28:O28"/>
    <mergeCell ref="P28:R28"/>
    <mergeCell ref="S28:U28"/>
    <mergeCell ref="V32:W32"/>
    <mergeCell ref="G33:K33"/>
    <mergeCell ref="L33:O33"/>
    <mergeCell ref="P33:R33"/>
    <mergeCell ref="S33:U33"/>
    <mergeCell ref="V33:W33"/>
    <mergeCell ref="G32:K32"/>
    <mergeCell ref="V30:W30"/>
    <mergeCell ref="V31:W31"/>
    <mergeCell ref="G30:K30"/>
    <mergeCell ref="L30:O30"/>
    <mergeCell ref="P30:R30"/>
    <mergeCell ref="S30:U30"/>
    <mergeCell ref="G31:K31"/>
    <mergeCell ref="L31:O31"/>
    <mergeCell ref="P31:R31"/>
    <mergeCell ref="S31:U31"/>
    <mergeCell ref="C12:J12"/>
    <mergeCell ref="U12:AA12"/>
    <mergeCell ref="G22:K22"/>
    <mergeCell ref="L22:O22"/>
    <mergeCell ref="P22:R22"/>
    <mergeCell ref="G25:K25"/>
    <mergeCell ref="L25:O25"/>
    <mergeCell ref="A35:C35"/>
    <mergeCell ref="D35:E35"/>
    <mergeCell ref="V34:W34"/>
    <mergeCell ref="G34:K34"/>
    <mergeCell ref="L34:O34"/>
    <mergeCell ref="P34:R34"/>
    <mergeCell ref="S34:U34"/>
    <mergeCell ref="A33:C33"/>
    <mergeCell ref="D33:E33"/>
    <mergeCell ref="A34:C34"/>
    <mergeCell ref="D34:E34"/>
    <mergeCell ref="A32:C32"/>
    <mergeCell ref="D32:E32"/>
    <mergeCell ref="A31:C31"/>
    <mergeCell ref="D31:E31"/>
    <mergeCell ref="A30:C30"/>
    <mergeCell ref="D30:E30"/>
    <mergeCell ref="A37:C37"/>
    <mergeCell ref="D37:E37"/>
    <mergeCell ref="A36:C36"/>
    <mergeCell ref="D36:E36"/>
    <mergeCell ref="V37:W37"/>
    <mergeCell ref="G37:K37"/>
    <mergeCell ref="L37:O37"/>
    <mergeCell ref="P37:R37"/>
    <mergeCell ref="S37:U37"/>
    <mergeCell ref="A29:C29"/>
    <mergeCell ref="D29:E29"/>
    <mergeCell ref="A28:C28"/>
    <mergeCell ref="D28:E28"/>
    <mergeCell ref="A27:C27"/>
    <mergeCell ref="D27:E27"/>
    <mergeCell ref="A26:C26"/>
    <mergeCell ref="D26:E26"/>
    <mergeCell ref="V27:W27"/>
    <mergeCell ref="G26:K26"/>
    <mergeCell ref="L26:O26"/>
    <mergeCell ref="P26:R26"/>
    <mergeCell ref="S26:U26"/>
    <mergeCell ref="G27:K27"/>
    <mergeCell ref="L27:O27"/>
    <mergeCell ref="P27:R27"/>
    <mergeCell ref="S27:U27"/>
    <mergeCell ref="V26:W26"/>
    <mergeCell ref="V28:W28"/>
    <mergeCell ref="G29:K29"/>
    <mergeCell ref="L29:O29"/>
    <mergeCell ref="P29:R29"/>
    <mergeCell ref="S29:U29"/>
    <mergeCell ref="V29:W29"/>
    <mergeCell ref="A25:C25"/>
    <mergeCell ref="D25:E25"/>
    <mergeCell ref="A24:C24"/>
    <mergeCell ref="D24:E24"/>
    <mergeCell ref="G24:K24"/>
    <mergeCell ref="L24:O24"/>
    <mergeCell ref="P24:R24"/>
    <mergeCell ref="V21:W21"/>
    <mergeCell ref="A23:C23"/>
    <mergeCell ref="D23:E23"/>
    <mergeCell ref="A22:C22"/>
    <mergeCell ref="D22:E22"/>
    <mergeCell ref="G23:K23"/>
    <mergeCell ref="L23:O23"/>
    <mergeCell ref="P23:R23"/>
    <mergeCell ref="S23:U23"/>
    <mergeCell ref="S22:U22"/>
    <mergeCell ref="V23:W23"/>
    <mergeCell ref="P25:R25"/>
    <mergeCell ref="S24:U24"/>
    <mergeCell ref="A19:B19"/>
    <mergeCell ref="C19:J19"/>
    <mergeCell ref="A21:C21"/>
    <mergeCell ref="D21:E21"/>
    <mergeCell ref="G21:K21"/>
    <mergeCell ref="A20:S20"/>
    <mergeCell ref="L21:O21"/>
    <mergeCell ref="P21:R21"/>
    <mergeCell ref="S21:U21"/>
    <mergeCell ref="K19:S19"/>
    <mergeCell ref="T19:AA20"/>
    <mergeCell ref="A14:B18"/>
    <mergeCell ref="C14:J18"/>
    <mergeCell ref="K16:N16"/>
    <mergeCell ref="K18:N18"/>
    <mergeCell ref="K14:AA15"/>
    <mergeCell ref="T16:AA17"/>
    <mergeCell ref="O16:S16"/>
    <mergeCell ref="O18:S18"/>
    <mergeCell ref="T18:Z18"/>
    <mergeCell ref="K17:S17"/>
    <mergeCell ref="N4:V4"/>
    <mergeCell ref="A10:B10"/>
    <mergeCell ref="C10:J10"/>
    <mergeCell ref="K10:M10"/>
    <mergeCell ref="N10:V10"/>
    <mergeCell ref="A5:B9"/>
    <mergeCell ref="C5:J9"/>
    <mergeCell ref="K5:M9"/>
    <mergeCell ref="K4:M4"/>
    <mergeCell ref="A1:AA1"/>
    <mergeCell ref="A2:B2"/>
    <mergeCell ref="C2:J2"/>
    <mergeCell ref="K2:M2"/>
    <mergeCell ref="N2:V2"/>
    <mergeCell ref="W2:X2"/>
    <mergeCell ref="A3:B3"/>
    <mergeCell ref="A4:B4"/>
    <mergeCell ref="V22:W22"/>
    <mergeCell ref="A13:B13"/>
    <mergeCell ref="C13:J13"/>
    <mergeCell ref="A11:AA11"/>
    <mergeCell ref="K12:T12"/>
    <mergeCell ref="A12:B12"/>
    <mergeCell ref="R13:S13"/>
    <mergeCell ref="C3:J3"/>
    <mergeCell ref="K3:M3"/>
    <mergeCell ref="N3:V3"/>
    <mergeCell ref="N5:V9"/>
    <mergeCell ref="C4:J4"/>
    <mergeCell ref="O13:Q13"/>
    <mergeCell ref="K13:L13"/>
    <mergeCell ref="U13:AA13"/>
    <mergeCell ref="W3:AA10"/>
  </mergeCells>
  <phoneticPr fontId="0" type="noConversion"/>
  <dataValidations count="1">
    <dataValidation type="list" allowBlank="1" showInputMessage="1" showErrorMessage="1" sqref="AA23:AA37">
      <formula1>purpose</formula1>
    </dataValidation>
  </dataValidations>
  <printOptions horizontalCentered="1" verticalCentered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E35"/>
  <sheetViews>
    <sheetView workbookViewId="0">
      <selection activeCell="U13" sqref="U13:AA13"/>
    </sheetView>
  </sheetViews>
  <sheetFormatPr defaultColWidth="4.7109375" defaultRowHeight="12.75" x14ac:dyDescent="0.2"/>
  <cols>
    <col min="1" max="1" width="4.7109375" customWidth="1"/>
    <col min="2" max="2" width="3.42578125" customWidth="1"/>
    <col min="3" max="3" width="2.28515625" customWidth="1"/>
    <col min="4" max="4" width="3.7109375" customWidth="1"/>
    <col min="5" max="5" width="3" customWidth="1"/>
    <col min="6" max="9" width="4.7109375" customWidth="1"/>
    <col min="10" max="10" width="8.7109375" customWidth="1"/>
    <col min="11" max="13" width="4.7109375" customWidth="1"/>
    <col min="14" max="14" width="3.7109375" customWidth="1"/>
    <col min="15" max="15" width="4.5703125" customWidth="1"/>
    <col min="16" max="20" width="4.7109375" customWidth="1"/>
    <col min="21" max="21" width="3.85546875" customWidth="1"/>
    <col min="22" max="22" width="3.42578125" customWidth="1"/>
    <col min="23" max="23" width="4.7109375" customWidth="1"/>
    <col min="24" max="25" width="5.7109375" customWidth="1"/>
    <col min="26" max="26" width="7.7109375" customWidth="1"/>
    <col min="27" max="27" width="13.7109375" customWidth="1"/>
  </cols>
  <sheetData>
    <row r="1" spans="1:27" ht="15.75" x14ac:dyDescent="0.2">
      <c r="A1" s="168" t="s">
        <v>125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</row>
    <row r="2" spans="1:27" ht="23.45" customHeight="1" x14ac:dyDescent="0.2">
      <c r="A2" s="169" t="s">
        <v>0</v>
      </c>
      <c r="B2" s="170"/>
      <c r="C2" s="171" t="str">
        <f>INDEX(addresses,'Address Lookup'!C20,1)</f>
        <v>LASF (LANL)</v>
      </c>
      <c r="D2" s="172"/>
      <c r="E2" s="172"/>
      <c r="F2" s="172"/>
      <c r="G2" s="172"/>
      <c r="H2" s="172"/>
      <c r="I2" s="172"/>
      <c r="J2" s="173"/>
      <c r="K2" s="174" t="s">
        <v>5</v>
      </c>
      <c r="L2" s="174"/>
      <c r="M2" s="174"/>
      <c r="N2" s="171" t="str">
        <f>INDEX(addresses,'Address Lookup'!C21,1)</f>
        <v>LASF (LANL)</v>
      </c>
      <c r="O2" s="172"/>
      <c r="P2" s="172"/>
      <c r="Q2" s="172"/>
      <c r="R2" s="172"/>
      <c r="S2" s="172"/>
      <c r="T2" s="172"/>
      <c r="U2" s="172"/>
      <c r="V2" s="173"/>
      <c r="W2" s="175"/>
      <c r="X2" s="176"/>
      <c r="Y2" s="58"/>
      <c r="Z2" s="12" t="s">
        <v>6</v>
      </c>
      <c r="AA2" s="11">
        <f>'Box 1'!AA2</f>
        <v>41555</v>
      </c>
    </row>
    <row r="3" spans="1:27" ht="11.25" customHeight="1" x14ac:dyDescent="0.2">
      <c r="A3" s="75" t="s">
        <v>1</v>
      </c>
      <c r="B3" s="65"/>
      <c r="C3" s="234" t="str">
        <f>INDEX(addresses,'Address Lookup'!C20,2)</f>
        <v>John Archuleta</v>
      </c>
      <c r="D3" s="77"/>
      <c r="E3" s="77"/>
      <c r="F3" s="77"/>
      <c r="G3" s="77"/>
      <c r="H3" s="77"/>
      <c r="I3" s="77"/>
      <c r="J3" s="78"/>
      <c r="K3" s="65" t="s">
        <v>1</v>
      </c>
      <c r="L3" s="65"/>
      <c r="M3" s="65"/>
      <c r="N3" s="130" t="str">
        <f>INDEX(addresses,'Address Lookup'!C21,2)</f>
        <v>John Archuleta</v>
      </c>
      <c r="O3" s="131"/>
      <c r="P3" s="131"/>
      <c r="Q3" s="131"/>
      <c r="R3" s="131"/>
      <c r="S3" s="131"/>
      <c r="T3" s="131"/>
      <c r="U3" s="131"/>
      <c r="V3" s="151"/>
      <c r="W3" s="186"/>
      <c r="X3" s="187"/>
      <c r="Y3" s="187"/>
      <c r="Z3" s="187"/>
      <c r="AA3" s="188"/>
    </row>
    <row r="4" spans="1:27" ht="11.25" customHeight="1" x14ac:dyDescent="0.2">
      <c r="A4" s="75" t="s">
        <v>2</v>
      </c>
      <c r="B4" s="65"/>
      <c r="C4" s="234" t="str">
        <f>INDEX(addresses,'Address Lookup'!C20,3)</f>
        <v>LOS ALAMOS STAGING FACILITY</v>
      </c>
      <c r="D4" s="77"/>
      <c r="E4" s="77"/>
      <c r="F4" s="77"/>
      <c r="G4" s="77"/>
      <c r="H4" s="77"/>
      <c r="I4" s="77"/>
      <c r="J4" s="78"/>
      <c r="K4" s="65" t="s">
        <v>2</v>
      </c>
      <c r="L4" s="65"/>
      <c r="M4" s="65"/>
      <c r="N4" s="130" t="str">
        <f>INDEX(addresses,'Address Lookup'!C21,3)</f>
        <v>LOS ALAMOS STAGING FACILITY</v>
      </c>
      <c r="O4" s="131"/>
      <c r="P4" s="131"/>
      <c r="Q4" s="131"/>
      <c r="R4" s="131"/>
      <c r="S4" s="131"/>
      <c r="T4" s="131"/>
      <c r="U4" s="131"/>
      <c r="V4" s="151"/>
      <c r="W4" s="186"/>
      <c r="X4" s="187"/>
      <c r="Y4" s="187"/>
      <c r="Z4" s="187"/>
      <c r="AA4" s="188"/>
    </row>
    <row r="5" spans="1:27" ht="11.25" customHeight="1" x14ac:dyDescent="0.2">
      <c r="A5" s="75" t="s">
        <v>3</v>
      </c>
      <c r="B5" s="76"/>
      <c r="C5" s="192" t="str">
        <f>INDEX(addresses,'Address Lookup'!C20,4)</f>
        <v>Los Alamos National Laboratory
SM-30, Bikini Atoll Road
TA-51, Bldg 23, DP 10U, MS J577
Los Alamos, NM  87545
U.S.A.</v>
      </c>
      <c r="D5" s="96"/>
      <c r="E5" s="96"/>
      <c r="F5" s="96"/>
      <c r="G5" s="96"/>
      <c r="H5" s="96"/>
      <c r="I5" s="96"/>
      <c r="J5" s="97"/>
      <c r="K5" s="65" t="s">
        <v>3</v>
      </c>
      <c r="L5" s="65"/>
      <c r="M5" s="65"/>
      <c r="N5" s="142" t="str">
        <f>INDEX(addresses,'Address Lookup'!C21,4)</f>
        <v>Los Alamos National Laboratory
SM-30, Bikini Atoll Road
TA-51, Bldg 23, DP 10U, MS J577
Los Alamos, NM  87545
U.S.A.</v>
      </c>
      <c r="O5" s="143"/>
      <c r="P5" s="143"/>
      <c r="Q5" s="143"/>
      <c r="R5" s="143"/>
      <c r="S5" s="143"/>
      <c r="T5" s="143"/>
      <c r="U5" s="143"/>
      <c r="V5" s="148"/>
      <c r="W5" s="186"/>
      <c r="X5" s="187"/>
      <c r="Y5" s="187"/>
      <c r="Z5" s="187"/>
      <c r="AA5" s="188"/>
    </row>
    <row r="6" spans="1:27" ht="11.25" customHeight="1" x14ac:dyDescent="0.2">
      <c r="A6" s="75"/>
      <c r="B6" s="76"/>
      <c r="C6" s="232"/>
      <c r="D6" s="98"/>
      <c r="E6" s="98"/>
      <c r="F6" s="98"/>
      <c r="G6" s="98"/>
      <c r="H6" s="98"/>
      <c r="I6" s="98"/>
      <c r="J6" s="99"/>
      <c r="K6" s="65"/>
      <c r="L6" s="65"/>
      <c r="M6" s="65"/>
      <c r="N6" s="144"/>
      <c r="O6" s="145"/>
      <c r="P6" s="145"/>
      <c r="Q6" s="145"/>
      <c r="R6" s="145"/>
      <c r="S6" s="145"/>
      <c r="T6" s="145"/>
      <c r="U6" s="145"/>
      <c r="V6" s="149"/>
      <c r="W6" s="186"/>
      <c r="X6" s="187"/>
      <c r="Y6" s="187"/>
      <c r="Z6" s="187"/>
      <c r="AA6" s="188"/>
    </row>
    <row r="7" spans="1:27" ht="11.25" customHeight="1" x14ac:dyDescent="0.2">
      <c r="A7" s="75"/>
      <c r="B7" s="76"/>
      <c r="C7" s="232"/>
      <c r="D7" s="98"/>
      <c r="E7" s="98"/>
      <c r="F7" s="98"/>
      <c r="G7" s="98"/>
      <c r="H7" s="98"/>
      <c r="I7" s="98"/>
      <c r="J7" s="99"/>
      <c r="K7" s="65"/>
      <c r="L7" s="65"/>
      <c r="M7" s="65"/>
      <c r="N7" s="144"/>
      <c r="O7" s="145"/>
      <c r="P7" s="145"/>
      <c r="Q7" s="145"/>
      <c r="R7" s="145"/>
      <c r="S7" s="145"/>
      <c r="T7" s="145"/>
      <c r="U7" s="145"/>
      <c r="V7" s="149"/>
      <c r="W7" s="186"/>
      <c r="X7" s="187"/>
      <c r="Y7" s="187"/>
      <c r="Z7" s="187"/>
      <c r="AA7" s="188"/>
    </row>
    <row r="8" spans="1:27" ht="11.25" customHeight="1" x14ac:dyDescent="0.2">
      <c r="A8" s="75"/>
      <c r="B8" s="76"/>
      <c r="C8" s="232"/>
      <c r="D8" s="98"/>
      <c r="E8" s="98"/>
      <c r="F8" s="98"/>
      <c r="G8" s="98"/>
      <c r="H8" s="98"/>
      <c r="I8" s="98"/>
      <c r="J8" s="99"/>
      <c r="K8" s="65"/>
      <c r="L8" s="65"/>
      <c r="M8" s="65"/>
      <c r="N8" s="144"/>
      <c r="O8" s="145"/>
      <c r="P8" s="145"/>
      <c r="Q8" s="145"/>
      <c r="R8" s="145"/>
      <c r="S8" s="145"/>
      <c r="T8" s="145"/>
      <c r="U8" s="145"/>
      <c r="V8" s="149"/>
      <c r="W8" s="186"/>
      <c r="X8" s="187"/>
      <c r="Y8" s="187"/>
      <c r="Z8" s="187"/>
      <c r="AA8" s="188"/>
    </row>
    <row r="9" spans="1:27" ht="11.25" customHeight="1" x14ac:dyDescent="0.2">
      <c r="A9" s="75"/>
      <c r="B9" s="76"/>
      <c r="C9" s="233"/>
      <c r="D9" s="100"/>
      <c r="E9" s="100"/>
      <c r="F9" s="100"/>
      <c r="G9" s="100"/>
      <c r="H9" s="100"/>
      <c r="I9" s="100"/>
      <c r="J9" s="101"/>
      <c r="K9" s="65"/>
      <c r="L9" s="65"/>
      <c r="M9" s="65"/>
      <c r="N9" s="146"/>
      <c r="O9" s="147"/>
      <c r="P9" s="147"/>
      <c r="Q9" s="147"/>
      <c r="R9" s="147"/>
      <c r="S9" s="147"/>
      <c r="T9" s="147"/>
      <c r="U9" s="147"/>
      <c r="V9" s="150"/>
      <c r="W9" s="186"/>
      <c r="X9" s="187"/>
      <c r="Y9" s="187"/>
      <c r="Z9" s="187"/>
      <c r="AA9" s="188"/>
    </row>
    <row r="10" spans="1:27" ht="11.25" customHeight="1" x14ac:dyDescent="0.2">
      <c r="A10" s="93" t="s">
        <v>4</v>
      </c>
      <c r="B10" s="94"/>
      <c r="C10" s="234" t="str">
        <f>INDEX(addresses,'Address Lookup'!C20,5)</f>
        <v>+1 505-667-1186</v>
      </c>
      <c r="D10" s="77"/>
      <c r="E10" s="77"/>
      <c r="F10" s="77"/>
      <c r="G10" s="77"/>
      <c r="H10" s="77"/>
      <c r="I10" s="77"/>
      <c r="J10" s="78"/>
      <c r="K10" s="94" t="s">
        <v>4</v>
      </c>
      <c r="L10" s="94"/>
      <c r="M10" s="94"/>
      <c r="N10" s="130" t="str">
        <f>INDEX(addresses,'Address Lookup'!C21,5)</f>
        <v>+1 505-667-1186</v>
      </c>
      <c r="O10" s="131"/>
      <c r="P10" s="131"/>
      <c r="Q10" s="131"/>
      <c r="R10" s="131"/>
      <c r="S10" s="131"/>
      <c r="T10" s="131"/>
      <c r="U10" s="131"/>
      <c r="V10" s="151"/>
      <c r="W10" s="189"/>
      <c r="X10" s="190"/>
      <c r="Y10" s="190"/>
      <c r="Z10" s="190"/>
      <c r="AA10" s="191"/>
    </row>
    <row r="11" spans="1:27" ht="6" customHeight="1" x14ac:dyDescent="0.2">
      <c r="A11" s="81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115"/>
      <c r="X11" s="115"/>
      <c r="Y11" s="115"/>
      <c r="Z11" s="115"/>
      <c r="AA11" s="116"/>
    </row>
    <row r="12" spans="1:27" ht="23.45" customHeight="1" x14ac:dyDescent="0.2">
      <c r="A12" s="169" t="s">
        <v>8</v>
      </c>
      <c r="B12" s="170"/>
      <c r="C12" s="223" t="s">
        <v>159</v>
      </c>
      <c r="D12" s="224"/>
      <c r="E12" s="224"/>
      <c r="F12" s="224"/>
      <c r="G12" s="224"/>
      <c r="H12" s="224"/>
      <c r="I12" s="224"/>
      <c r="J12" s="225"/>
      <c r="K12" s="91"/>
      <c r="L12" s="92"/>
      <c r="M12" s="92"/>
      <c r="N12" s="92"/>
      <c r="O12" s="92"/>
      <c r="P12" s="92"/>
      <c r="Q12" s="92"/>
      <c r="R12" s="92"/>
      <c r="S12" s="92"/>
      <c r="T12" s="92"/>
      <c r="U12" s="276" t="s">
        <v>377</v>
      </c>
      <c r="V12" s="276"/>
      <c r="W12" s="276"/>
      <c r="X12" s="276"/>
      <c r="Y12" s="276"/>
      <c r="Z12" s="276"/>
      <c r="AA12" s="277"/>
    </row>
    <row r="13" spans="1:27" ht="11.25" customHeight="1" x14ac:dyDescent="0.2">
      <c r="A13" s="75" t="s">
        <v>9</v>
      </c>
      <c r="B13" s="65"/>
      <c r="C13" s="177" t="s">
        <v>145</v>
      </c>
      <c r="D13" s="178"/>
      <c r="E13" s="178"/>
      <c r="F13" s="178"/>
      <c r="G13" s="178"/>
      <c r="H13" s="178"/>
      <c r="I13" s="178"/>
      <c r="J13" s="179"/>
      <c r="K13" s="182" t="s">
        <v>48</v>
      </c>
      <c r="L13" s="183"/>
      <c r="M13" s="38" t="s">
        <v>7</v>
      </c>
      <c r="N13" s="34">
        <f>'Box 1'!N13</f>
        <v>7</v>
      </c>
      <c r="O13" s="65" t="s">
        <v>81</v>
      </c>
      <c r="P13" s="65"/>
      <c r="Q13" s="65"/>
      <c r="R13" s="267">
        <f>SUM(Y22:Y37)+60</f>
        <v>150</v>
      </c>
      <c r="S13" s="267"/>
      <c r="T13" s="10" t="s">
        <v>10</v>
      </c>
      <c r="U13" s="184"/>
      <c r="V13" s="184"/>
      <c r="W13" s="184"/>
      <c r="X13" s="184"/>
      <c r="Y13" s="184"/>
      <c r="Z13" s="184"/>
      <c r="AA13" s="185"/>
    </row>
    <row r="14" spans="1:27" ht="11.25" customHeight="1" x14ac:dyDescent="0.2">
      <c r="A14" s="75" t="s">
        <v>3</v>
      </c>
      <c r="B14" s="76"/>
      <c r="C14" s="143" t="s">
        <v>146</v>
      </c>
      <c r="D14" s="143"/>
      <c r="E14" s="143"/>
      <c r="F14" s="143"/>
      <c r="G14" s="143"/>
      <c r="H14" s="143"/>
      <c r="I14" s="143"/>
      <c r="J14" s="148"/>
      <c r="K14" s="62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64"/>
    </row>
    <row r="15" spans="1:27" ht="11.25" customHeight="1" x14ac:dyDescent="0.2">
      <c r="A15" s="75"/>
      <c r="B15" s="76"/>
      <c r="C15" s="145"/>
      <c r="D15" s="145"/>
      <c r="E15" s="145"/>
      <c r="F15" s="145"/>
      <c r="G15" s="145"/>
      <c r="H15" s="145"/>
      <c r="I15" s="145"/>
      <c r="J15" s="149"/>
      <c r="K15" s="62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64"/>
    </row>
    <row r="16" spans="1:27" ht="11.25" customHeight="1" x14ac:dyDescent="0.2">
      <c r="A16" s="75"/>
      <c r="B16" s="76"/>
      <c r="C16" s="145"/>
      <c r="D16" s="145"/>
      <c r="E16" s="145"/>
      <c r="F16" s="145"/>
      <c r="G16" s="145"/>
      <c r="H16" s="145"/>
      <c r="I16" s="145"/>
      <c r="J16" s="149"/>
      <c r="K16" s="75" t="s">
        <v>42</v>
      </c>
      <c r="L16" s="65"/>
      <c r="M16" s="65"/>
      <c r="N16" s="65"/>
      <c r="O16" s="202">
        <f>+'Box 1'!O16:T16</f>
        <v>0</v>
      </c>
      <c r="P16" s="202"/>
      <c r="Q16" s="202"/>
      <c r="R16" s="202"/>
      <c r="S16" s="202"/>
      <c r="T16" s="201"/>
      <c r="U16" s="201"/>
      <c r="V16" s="201"/>
      <c r="W16" s="201"/>
      <c r="X16" s="201"/>
      <c r="Y16" s="201"/>
      <c r="Z16" s="201"/>
      <c r="AA16" s="64"/>
    </row>
    <row r="17" spans="1:31" ht="11.25" customHeight="1" x14ac:dyDescent="0.2">
      <c r="A17" s="75"/>
      <c r="B17" s="76"/>
      <c r="C17" s="145"/>
      <c r="D17" s="145"/>
      <c r="E17" s="145"/>
      <c r="F17" s="145"/>
      <c r="G17" s="145"/>
      <c r="H17" s="145"/>
      <c r="I17" s="145"/>
      <c r="J17" s="149"/>
      <c r="K17" s="62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64"/>
    </row>
    <row r="18" spans="1:31" ht="11.25" customHeight="1" x14ac:dyDescent="0.2">
      <c r="A18" s="75"/>
      <c r="B18" s="76"/>
      <c r="C18" s="147"/>
      <c r="D18" s="147"/>
      <c r="E18" s="147"/>
      <c r="F18" s="147"/>
      <c r="G18" s="147"/>
      <c r="H18" s="147"/>
      <c r="I18" s="147"/>
      <c r="J18" s="150"/>
      <c r="K18" s="75" t="s">
        <v>43</v>
      </c>
      <c r="L18" s="65"/>
      <c r="M18" s="65"/>
      <c r="N18" s="65"/>
      <c r="O18" s="203">
        <f>'Box 1'!O18:T18</f>
        <v>0</v>
      </c>
      <c r="P18" s="202"/>
      <c r="Q18" s="202"/>
      <c r="R18" s="202"/>
      <c r="S18" s="202"/>
      <c r="T18" s="204" t="s">
        <v>82</v>
      </c>
      <c r="U18" s="204"/>
      <c r="V18" s="204"/>
      <c r="W18" s="204"/>
      <c r="X18" s="204"/>
      <c r="Y18" s="204"/>
      <c r="Z18" s="204"/>
      <c r="AA18" s="39">
        <f>F22*Z22+F23*Z23+F24*Z24+F25*Z25+F26*Z26+F27*Z27+F28*Z28+F29*Z29+F30*Z30+F31*Z31+F32*Z32+F33*Z33+F34*Z34</f>
        <v>80000</v>
      </c>
    </row>
    <row r="19" spans="1:31" ht="11.25" customHeight="1" x14ac:dyDescent="0.2">
      <c r="A19" s="93" t="s">
        <v>4</v>
      </c>
      <c r="B19" s="94"/>
      <c r="C19" s="205" t="s">
        <v>160</v>
      </c>
      <c r="D19" s="206"/>
      <c r="E19" s="206"/>
      <c r="F19" s="206"/>
      <c r="G19" s="206"/>
      <c r="H19" s="206"/>
      <c r="I19" s="206"/>
      <c r="J19" s="207"/>
      <c r="K19" s="62"/>
      <c r="L19" s="201"/>
      <c r="M19" s="201"/>
      <c r="N19" s="201"/>
      <c r="O19" s="201"/>
      <c r="P19" s="201"/>
      <c r="Q19" s="201"/>
      <c r="R19" s="201"/>
      <c r="S19" s="201"/>
      <c r="T19" s="107" t="s">
        <v>54</v>
      </c>
      <c r="U19" s="226"/>
      <c r="V19" s="226"/>
      <c r="W19" s="226"/>
      <c r="X19" s="226"/>
      <c r="Y19" s="226"/>
      <c r="Z19" s="226"/>
      <c r="AA19" s="227"/>
    </row>
    <row r="20" spans="1:31" ht="6" customHeight="1" x14ac:dyDescent="0.2">
      <c r="A20" s="114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28"/>
      <c r="U20" s="229"/>
      <c r="V20" s="229"/>
      <c r="W20" s="229"/>
      <c r="X20" s="230"/>
      <c r="Y20" s="230"/>
      <c r="Z20" s="229"/>
      <c r="AA20" s="231"/>
    </row>
    <row r="21" spans="1:31" ht="22.5" customHeight="1" x14ac:dyDescent="0.2">
      <c r="A21" s="208" t="s">
        <v>11</v>
      </c>
      <c r="B21" s="208"/>
      <c r="C21" s="208"/>
      <c r="D21" s="208" t="s">
        <v>44</v>
      </c>
      <c r="E21" s="208"/>
      <c r="F21" s="6" t="s">
        <v>12</v>
      </c>
      <c r="G21" s="85" t="s">
        <v>32</v>
      </c>
      <c r="H21" s="209"/>
      <c r="I21" s="209"/>
      <c r="J21" s="209"/>
      <c r="K21" s="210"/>
      <c r="L21" s="88" t="s">
        <v>13</v>
      </c>
      <c r="M21" s="209"/>
      <c r="N21" s="209"/>
      <c r="O21" s="210"/>
      <c r="P21" s="88" t="s">
        <v>29</v>
      </c>
      <c r="Q21" s="90"/>
      <c r="R21" s="89"/>
      <c r="S21" s="88" t="s">
        <v>30</v>
      </c>
      <c r="T21" s="212"/>
      <c r="U21" s="213"/>
      <c r="V21" s="127" t="s">
        <v>31</v>
      </c>
      <c r="W21" s="212"/>
      <c r="X21" s="266" t="s">
        <v>33</v>
      </c>
      <c r="Y21" s="274" t="s">
        <v>373</v>
      </c>
      <c r="Z21" s="22" t="s">
        <v>79</v>
      </c>
      <c r="AA21" s="9" t="s">
        <v>36</v>
      </c>
    </row>
    <row r="22" spans="1:31" s="48" customFormat="1" ht="58.5" customHeight="1" x14ac:dyDescent="0.2">
      <c r="A22" s="83" t="s">
        <v>161</v>
      </c>
      <c r="B22" s="83" t="s">
        <v>161</v>
      </c>
      <c r="C22" s="83" t="s">
        <v>161</v>
      </c>
      <c r="D22" s="84" t="s">
        <v>149</v>
      </c>
      <c r="E22" s="84" t="s">
        <v>149</v>
      </c>
      <c r="F22" s="44">
        <v>1</v>
      </c>
      <c r="G22" s="84" t="s">
        <v>162</v>
      </c>
      <c r="H22" s="84" t="s">
        <v>163</v>
      </c>
      <c r="I22" s="84" t="s">
        <v>163</v>
      </c>
      <c r="J22" s="84" t="s">
        <v>163</v>
      </c>
      <c r="K22" s="84" t="s">
        <v>163</v>
      </c>
      <c r="L22" s="83" t="s">
        <v>164</v>
      </c>
      <c r="M22" s="83" t="s">
        <v>164</v>
      </c>
      <c r="N22" s="83" t="s">
        <v>164</v>
      </c>
      <c r="O22" s="83" t="s">
        <v>164</v>
      </c>
      <c r="P22" s="84" t="s">
        <v>165</v>
      </c>
      <c r="Q22" s="84" t="s">
        <v>166</v>
      </c>
      <c r="R22" s="84" t="s">
        <v>166</v>
      </c>
      <c r="S22" s="84" t="s">
        <v>167</v>
      </c>
      <c r="T22" s="84" t="s">
        <v>168</v>
      </c>
      <c r="U22" s="84" t="s">
        <v>168</v>
      </c>
      <c r="V22" s="128" t="s">
        <v>58</v>
      </c>
      <c r="W22" s="129"/>
      <c r="X22" s="49" t="s">
        <v>155</v>
      </c>
      <c r="Y22" s="269">
        <v>90</v>
      </c>
      <c r="Z22" s="46">
        <v>80000</v>
      </c>
      <c r="AA22" s="46" t="s">
        <v>169</v>
      </c>
      <c r="AB22" s="47"/>
      <c r="AC22" s="47"/>
      <c r="AD22" s="47"/>
      <c r="AE22" s="47"/>
    </row>
    <row r="23" spans="1:31" ht="13.5" customHeight="1" x14ac:dyDescent="0.2">
      <c r="A23" s="214"/>
      <c r="B23" s="214"/>
      <c r="C23" s="214"/>
      <c r="D23" s="214"/>
      <c r="E23" s="214"/>
      <c r="F23" s="36"/>
      <c r="G23" s="215"/>
      <c r="H23" s="216"/>
      <c r="I23" s="216"/>
      <c r="J23" s="216"/>
      <c r="K23" s="217"/>
      <c r="L23" s="215"/>
      <c r="M23" s="218"/>
      <c r="N23" s="218"/>
      <c r="O23" s="219"/>
      <c r="P23" s="215"/>
      <c r="Q23" s="216"/>
      <c r="R23" s="217"/>
      <c r="S23" s="215"/>
      <c r="T23" s="218"/>
      <c r="U23" s="219"/>
      <c r="V23" s="215"/>
      <c r="W23" s="219"/>
      <c r="X23" s="7"/>
      <c r="Y23" s="270"/>
      <c r="Z23" s="43"/>
      <c r="AA23" s="8"/>
    </row>
    <row r="24" spans="1:31" ht="13.5" customHeight="1" x14ac:dyDescent="0.2">
      <c r="A24" s="214"/>
      <c r="B24" s="214"/>
      <c r="C24" s="214"/>
      <c r="D24" s="214"/>
      <c r="E24" s="214"/>
      <c r="F24" s="36"/>
      <c r="G24" s="215"/>
      <c r="H24" s="216"/>
      <c r="I24" s="216"/>
      <c r="J24" s="216"/>
      <c r="K24" s="217"/>
      <c r="L24" s="215"/>
      <c r="M24" s="218"/>
      <c r="N24" s="218"/>
      <c r="O24" s="219"/>
      <c r="P24" s="215"/>
      <c r="Q24" s="216"/>
      <c r="R24" s="217"/>
      <c r="S24" s="215"/>
      <c r="T24" s="218"/>
      <c r="U24" s="219"/>
      <c r="V24" s="215"/>
      <c r="W24" s="219"/>
      <c r="X24" s="7"/>
      <c r="Y24" s="270"/>
      <c r="Z24" s="43"/>
      <c r="AA24" s="8"/>
    </row>
    <row r="25" spans="1:31" ht="13.5" customHeight="1" x14ac:dyDescent="0.2">
      <c r="A25" s="214"/>
      <c r="B25" s="214"/>
      <c r="C25" s="214"/>
      <c r="D25" s="214"/>
      <c r="E25" s="214"/>
      <c r="F25" s="36"/>
      <c r="G25" s="220"/>
      <c r="H25" s="221"/>
      <c r="I25" s="221"/>
      <c r="J25" s="221"/>
      <c r="K25" s="222"/>
      <c r="L25" s="215"/>
      <c r="M25" s="218"/>
      <c r="N25" s="218"/>
      <c r="O25" s="219"/>
      <c r="P25" s="215"/>
      <c r="Q25" s="216"/>
      <c r="R25" s="217"/>
      <c r="S25" s="215"/>
      <c r="T25" s="218"/>
      <c r="U25" s="219"/>
      <c r="V25" s="215"/>
      <c r="W25" s="219"/>
      <c r="X25" s="7"/>
      <c r="Y25" s="270"/>
      <c r="Z25" s="43"/>
      <c r="AA25" s="8"/>
    </row>
    <row r="26" spans="1:31" ht="13.5" customHeight="1" x14ac:dyDescent="0.2">
      <c r="A26" s="214"/>
      <c r="B26" s="214"/>
      <c r="C26" s="214"/>
      <c r="D26" s="214"/>
      <c r="E26" s="214"/>
      <c r="F26" s="36"/>
      <c r="G26" s="220"/>
      <c r="H26" s="221"/>
      <c r="I26" s="221"/>
      <c r="J26" s="221"/>
      <c r="K26" s="222"/>
      <c r="L26" s="215"/>
      <c r="M26" s="218"/>
      <c r="N26" s="218"/>
      <c r="O26" s="219"/>
      <c r="P26" s="215"/>
      <c r="Q26" s="216"/>
      <c r="R26" s="217"/>
      <c r="S26" s="215"/>
      <c r="T26" s="218"/>
      <c r="U26" s="219"/>
      <c r="V26" s="215"/>
      <c r="W26" s="219"/>
      <c r="X26" s="7"/>
      <c r="Y26" s="270"/>
      <c r="Z26" s="43"/>
      <c r="AA26" s="8"/>
    </row>
    <row r="27" spans="1:31" ht="13.5" customHeight="1" x14ac:dyDescent="0.2">
      <c r="A27" s="214"/>
      <c r="B27" s="214"/>
      <c r="C27" s="214"/>
      <c r="D27" s="214"/>
      <c r="E27" s="214"/>
      <c r="F27" s="36"/>
      <c r="G27" s="220"/>
      <c r="H27" s="221"/>
      <c r="I27" s="221"/>
      <c r="J27" s="221"/>
      <c r="K27" s="222"/>
      <c r="L27" s="215"/>
      <c r="M27" s="218"/>
      <c r="N27" s="218"/>
      <c r="O27" s="219"/>
      <c r="P27" s="215"/>
      <c r="Q27" s="216"/>
      <c r="R27" s="217"/>
      <c r="S27" s="215"/>
      <c r="T27" s="218"/>
      <c r="U27" s="219"/>
      <c r="V27" s="215"/>
      <c r="W27" s="219"/>
      <c r="X27" s="7"/>
      <c r="Y27" s="270"/>
      <c r="Z27" s="43"/>
      <c r="AA27" s="8"/>
    </row>
    <row r="28" spans="1:31" ht="13.5" customHeight="1" x14ac:dyDescent="0.2">
      <c r="A28" s="214"/>
      <c r="B28" s="214"/>
      <c r="C28" s="214"/>
      <c r="D28" s="214"/>
      <c r="E28" s="214"/>
      <c r="F28" s="36"/>
      <c r="G28" s="220"/>
      <c r="H28" s="221"/>
      <c r="I28" s="221"/>
      <c r="J28" s="221"/>
      <c r="K28" s="222"/>
      <c r="L28" s="215"/>
      <c r="M28" s="218"/>
      <c r="N28" s="218"/>
      <c r="O28" s="219"/>
      <c r="P28" s="215"/>
      <c r="Q28" s="216"/>
      <c r="R28" s="217"/>
      <c r="S28" s="215"/>
      <c r="T28" s="218"/>
      <c r="U28" s="219"/>
      <c r="V28" s="215"/>
      <c r="W28" s="219"/>
      <c r="X28" s="7"/>
      <c r="Y28" s="270"/>
      <c r="Z28" s="43"/>
      <c r="AA28" s="8"/>
    </row>
    <row r="29" spans="1:31" ht="13.5" customHeight="1" x14ac:dyDescent="0.2">
      <c r="A29" s="214"/>
      <c r="B29" s="214"/>
      <c r="C29" s="214"/>
      <c r="D29" s="214"/>
      <c r="E29" s="214"/>
      <c r="F29" s="36"/>
      <c r="G29" s="220"/>
      <c r="H29" s="221"/>
      <c r="I29" s="221"/>
      <c r="J29" s="221"/>
      <c r="K29" s="222"/>
      <c r="L29" s="215"/>
      <c r="M29" s="218"/>
      <c r="N29" s="218"/>
      <c r="O29" s="219"/>
      <c r="P29" s="215"/>
      <c r="Q29" s="216"/>
      <c r="R29" s="217"/>
      <c r="S29" s="215"/>
      <c r="T29" s="218"/>
      <c r="U29" s="219"/>
      <c r="V29" s="215"/>
      <c r="W29" s="219"/>
      <c r="X29" s="7"/>
      <c r="Y29" s="270"/>
      <c r="Z29" s="43"/>
      <c r="AA29" s="8"/>
    </row>
    <row r="30" spans="1:31" ht="13.5" customHeight="1" x14ac:dyDescent="0.2">
      <c r="A30" s="214"/>
      <c r="B30" s="214"/>
      <c r="C30" s="214"/>
      <c r="D30" s="214"/>
      <c r="E30" s="214"/>
      <c r="F30" s="36"/>
      <c r="G30" s="220"/>
      <c r="H30" s="221"/>
      <c r="I30" s="221"/>
      <c r="J30" s="221"/>
      <c r="K30" s="222"/>
      <c r="L30" s="215"/>
      <c r="M30" s="218"/>
      <c r="N30" s="218"/>
      <c r="O30" s="219"/>
      <c r="P30" s="215"/>
      <c r="Q30" s="216"/>
      <c r="R30" s="217"/>
      <c r="S30" s="215"/>
      <c r="T30" s="218"/>
      <c r="U30" s="219"/>
      <c r="V30" s="215"/>
      <c r="W30" s="219"/>
      <c r="X30" s="7"/>
      <c r="Y30" s="270"/>
      <c r="Z30" s="43"/>
      <c r="AA30" s="8"/>
    </row>
    <row r="31" spans="1:31" ht="13.5" customHeight="1" x14ac:dyDescent="0.2">
      <c r="A31" s="214"/>
      <c r="B31" s="214"/>
      <c r="C31" s="214"/>
      <c r="D31" s="214"/>
      <c r="E31" s="214"/>
      <c r="F31" s="36"/>
      <c r="G31" s="220"/>
      <c r="H31" s="221"/>
      <c r="I31" s="221"/>
      <c r="J31" s="221"/>
      <c r="K31" s="222"/>
      <c r="L31" s="215"/>
      <c r="M31" s="218"/>
      <c r="N31" s="218"/>
      <c r="O31" s="219"/>
      <c r="P31" s="215"/>
      <c r="Q31" s="216"/>
      <c r="R31" s="217"/>
      <c r="S31" s="215"/>
      <c r="T31" s="218"/>
      <c r="U31" s="219"/>
      <c r="V31" s="215"/>
      <c r="W31" s="219"/>
      <c r="X31" s="7"/>
      <c r="Y31" s="270"/>
      <c r="Z31" s="43"/>
      <c r="AA31" s="8"/>
    </row>
    <row r="32" spans="1:31" ht="13.5" customHeight="1" x14ac:dyDescent="0.2">
      <c r="A32" s="214"/>
      <c r="B32" s="214"/>
      <c r="C32" s="214"/>
      <c r="D32" s="214"/>
      <c r="E32" s="214"/>
      <c r="F32" s="36"/>
      <c r="G32" s="220"/>
      <c r="H32" s="221"/>
      <c r="I32" s="221"/>
      <c r="J32" s="221"/>
      <c r="K32" s="222"/>
      <c r="L32" s="215"/>
      <c r="M32" s="218"/>
      <c r="N32" s="218"/>
      <c r="O32" s="219"/>
      <c r="P32" s="215"/>
      <c r="Q32" s="216"/>
      <c r="R32" s="217"/>
      <c r="S32" s="215"/>
      <c r="T32" s="218"/>
      <c r="U32" s="219"/>
      <c r="V32" s="215"/>
      <c r="W32" s="219"/>
      <c r="X32" s="7"/>
      <c r="Y32" s="270"/>
      <c r="Z32" s="43"/>
      <c r="AA32" s="8"/>
    </row>
    <row r="33" spans="1:27" ht="13.5" customHeight="1" x14ac:dyDescent="0.2">
      <c r="A33" s="214"/>
      <c r="B33" s="214"/>
      <c r="C33" s="214"/>
      <c r="D33" s="214"/>
      <c r="E33" s="214"/>
      <c r="F33" s="36"/>
      <c r="G33" s="220"/>
      <c r="H33" s="221"/>
      <c r="I33" s="221"/>
      <c r="J33" s="221"/>
      <c r="K33" s="222"/>
      <c r="L33" s="215"/>
      <c r="M33" s="218"/>
      <c r="N33" s="218"/>
      <c r="O33" s="219"/>
      <c r="P33" s="215"/>
      <c r="Q33" s="216"/>
      <c r="R33" s="217"/>
      <c r="S33" s="215"/>
      <c r="T33" s="218"/>
      <c r="U33" s="219"/>
      <c r="V33" s="215"/>
      <c r="W33" s="219"/>
      <c r="X33" s="7"/>
      <c r="Y33" s="270"/>
      <c r="Z33" s="43"/>
      <c r="AA33" s="8"/>
    </row>
    <row r="34" spans="1:27" ht="13.5" customHeight="1" x14ac:dyDescent="0.2">
      <c r="A34" s="214"/>
      <c r="B34" s="214"/>
      <c r="C34" s="214"/>
      <c r="D34" s="214"/>
      <c r="E34" s="214"/>
      <c r="F34" s="36"/>
      <c r="G34" s="220"/>
      <c r="H34" s="221"/>
      <c r="I34" s="221"/>
      <c r="J34" s="221"/>
      <c r="K34" s="222"/>
      <c r="L34" s="215"/>
      <c r="M34" s="218"/>
      <c r="N34" s="218"/>
      <c r="O34" s="219"/>
      <c r="P34" s="215"/>
      <c r="Q34" s="216"/>
      <c r="R34" s="217"/>
      <c r="S34" s="215"/>
      <c r="T34" s="218"/>
      <c r="U34" s="219"/>
      <c r="V34" s="215"/>
      <c r="W34" s="219"/>
      <c r="X34" s="7"/>
      <c r="Y34" s="270"/>
      <c r="Z34" s="43"/>
      <c r="AA34" s="8"/>
    </row>
    <row r="35" spans="1:27" ht="13.5" customHeight="1" x14ac:dyDescent="0.2">
      <c r="A35" s="1" t="s">
        <v>144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</sheetData>
  <mergeCells count="147">
    <mergeCell ref="V34:W34"/>
    <mergeCell ref="G34:K34"/>
    <mergeCell ref="L34:O34"/>
    <mergeCell ref="P34:R34"/>
    <mergeCell ref="S34:U34"/>
    <mergeCell ref="V32:W32"/>
    <mergeCell ref="G33:K33"/>
    <mergeCell ref="L33:O33"/>
    <mergeCell ref="P33:R33"/>
    <mergeCell ref="S33:U33"/>
    <mergeCell ref="V33:W33"/>
    <mergeCell ref="G32:K32"/>
    <mergeCell ref="L32:O32"/>
    <mergeCell ref="P32:R32"/>
    <mergeCell ref="S32:U32"/>
    <mergeCell ref="V30:W30"/>
    <mergeCell ref="G31:K31"/>
    <mergeCell ref="L31:O31"/>
    <mergeCell ref="P31:R31"/>
    <mergeCell ref="S31:U31"/>
    <mergeCell ref="V31:W31"/>
    <mergeCell ref="G30:K30"/>
    <mergeCell ref="L30:O30"/>
    <mergeCell ref="P30:R30"/>
    <mergeCell ref="S30:U30"/>
    <mergeCell ref="V28:W28"/>
    <mergeCell ref="G29:K29"/>
    <mergeCell ref="L29:O29"/>
    <mergeCell ref="P29:R29"/>
    <mergeCell ref="S29:U29"/>
    <mergeCell ref="V29:W29"/>
    <mergeCell ref="G28:K28"/>
    <mergeCell ref="L28:O28"/>
    <mergeCell ref="P28:R28"/>
    <mergeCell ref="S28:U28"/>
    <mergeCell ref="V26:W26"/>
    <mergeCell ref="G27:K27"/>
    <mergeCell ref="L27:O27"/>
    <mergeCell ref="P27:R27"/>
    <mergeCell ref="S27:U27"/>
    <mergeCell ref="V27:W27"/>
    <mergeCell ref="G26:K26"/>
    <mergeCell ref="L26:O26"/>
    <mergeCell ref="P26:R26"/>
    <mergeCell ref="S26:U26"/>
    <mergeCell ref="V24:W24"/>
    <mergeCell ref="G25:K25"/>
    <mergeCell ref="L25:O25"/>
    <mergeCell ref="P25:R25"/>
    <mergeCell ref="S25:U25"/>
    <mergeCell ref="V25:W25"/>
    <mergeCell ref="P24:R24"/>
    <mergeCell ref="S24:U24"/>
    <mergeCell ref="G24:K24"/>
    <mergeCell ref="L24:O24"/>
    <mergeCell ref="L22:O22"/>
    <mergeCell ref="P22:R22"/>
    <mergeCell ref="S22:U22"/>
    <mergeCell ref="V22:W22"/>
    <mergeCell ref="G21:K21"/>
    <mergeCell ref="L21:O21"/>
    <mergeCell ref="P21:R21"/>
    <mergeCell ref="S21:U21"/>
    <mergeCell ref="C19:J19"/>
    <mergeCell ref="K19:S19"/>
    <mergeCell ref="T19:AA20"/>
    <mergeCell ref="A20:S20"/>
    <mergeCell ref="A19:B19"/>
    <mergeCell ref="V21:W21"/>
    <mergeCell ref="O18:S18"/>
    <mergeCell ref="T18:Z18"/>
    <mergeCell ref="C3:J3"/>
    <mergeCell ref="K3:M3"/>
    <mergeCell ref="N3:V3"/>
    <mergeCell ref="W3:AA10"/>
    <mergeCell ref="C4:J4"/>
    <mergeCell ref="K4:M4"/>
    <mergeCell ref="K10:M10"/>
    <mergeCell ref="N10:V10"/>
    <mergeCell ref="A11:AA11"/>
    <mergeCell ref="C12:J12"/>
    <mergeCell ref="A10:B10"/>
    <mergeCell ref="A12:B12"/>
    <mergeCell ref="C10:J10"/>
    <mergeCell ref="K12:T12"/>
    <mergeCell ref="U12:AA12"/>
    <mergeCell ref="A1:AA1"/>
    <mergeCell ref="C2:J2"/>
    <mergeCell ref="K2:M2"/>
    <mergeCell ref="N2:V2"/>
    <mergeCell ref="W2:X2"/>
    <mergeCell ref="A2:B2"/>
    <mergeCell ref="A3:B3"/>
    <mergeCell ref="A4:B4"/>
    <mergeCell ref="A5:B9"/>
    <mergeCell ref="N4:V4"/>
    <mergeCell ref="C5:J9"/>
    <mergeCell ref="K5:M9"/>
    <mergeCell ref="N5:V9"/>
    <mergeCell ref="A24:C24"/>
    <mergeCell ref="D24:E24"/>
    <mergeCell ref="A21:C21"/>
    <mergeCell ref="C13:J13"/>
    <mergeCell ref="C14:J18"/>
    <mergeCell ref="D21:E21"/>
    <mergeCell ref="A13:B13"/>
    <mergeCell ref="A14:B18"/>
    <mergeCell ref="V23:W23"/>
    <mergeCell ref="A23:C23"/>
    <mergeCell ref="D23:E23"/>
    <mergeCell ref="A22:C22"/>
    <mergeCell ref="D22:E22"/>
    <mergeCell ref="G23:K23"/>
    <mergeCell ref="L23:O23"/>
    <mergeCell ref="P23:R23"/>
    <mergeCell ref="S23:U23"/>
    <mergeCell ref="G22:K22"/>
    <mergeCell ref="K14:AA15"/>
    <mergeCell ref="K16:N16"/>
    <mergeCell ref="O16:S16"/>
    <mergeCell ref="T16:AA17"/>
    <mergeCell ref="K17:S17"/>
    <mergeCell ref="K18:N18"/>
    <mergeCell ref="A33:C33"/>
    <mergeCell ref="D33:E33"/>
    <mergeCell ref="A32:C32"/>
    <mergeCell ref="D32:E32"/>
    <mergeCell ref="O13:Q13"/>
    <mergeCell ref="K13:L13"/>
    <mergeCell ref="R13:S13"/>
    <mergeCell ref="U13:AA13"/>
    <mergeCell ref="A34:C34"/>
    <mergeCell ref="D34:E34"/>
    <mergeCell ref="A27:C27"/>
    <mergeCell ref="D27:E27"/>
    <mergeCell ref="A26:C26"/>
    <mergeCell ref="D26:E26"/>
    <mergeCell ref="A29:C29"/>
    <mergeCell ref="D29:E29"/>
    <mergeCell ref="A28:C28"/>
    <mergeCell ref="D28:E28"/>
    <mergeCell ref="A31:C31"/>
    <mergeCell ref="D31:E31"/>
    <mergeCell ref="A30:C30"/>
    <mergeCell ref="D30:E30"/>
    <mergeCell ref="A25:C25"/>
    <mergeCell ref="D25:E25"/>
  </mergeCells>
  <phoneticPr fontId="0" type="noConversion"/>
  <dataValidations count="1">
    <dataValidation type="list" allowBlank="1" showInputMessage="1" showErrorMessage="1" sqref="AA23:AA34">
      <formula1>purpose</formula1>
    </dataValidation>
  </dataValidations>
  <printOptions horizontalCentered="1" verticalCentered="1"/>
  <pageMargins left="0.5" right="0.5" top="0.5" bottom="0.5" header="0" footer="0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E34"/>
  <sheetViews>
    <sheetView workbookViewId="0">
      <selection activeCell="L23" sqref="L23:O23"/>
    </sheetView>
  </sheetViews>
  <sheetFormatPr defaultColWidth="4.7109375" defaultRowHeight="12.75" x14ac:dyDescent="0.2"/>
  <cols>
    <col min="1" max="1" width="4.7109375" customWidth="1"/>
    <col min="2" max="2" width="3.42578125" customWidth="1"/>
    <col min="3" max="3" width="2.28515625" customWidth="1"/>
    <col min="4" max="4" width="3.7109375" customWidth="1"/>
    <col min="5" max="5" width="3" customWidth="1"/>
    <col min="6" max="9" width="4.7109375" customWidth="1"/>
    <col min="10" max="10" width="8.7109375" customWidth="1"/>
    <col min="11" max="13" width="4.7109375" customWidth="1"/>
    <col min="14" max="14" width="3.7109375" customWidth="1"/>
    <col min="15" max="15" width="4.5703125" customWidth="1"/>
    <col min="16" max="20" width="4.7109375" customWidth="1"/>
    <col min="21" max="21" width="3.85546875" customWidth="1"/>
    <col min="22" max="22" width="3.42578125" customWidth="1"/>
    <col min="23" max="23" width="4.7109375" customWidth="1"/>
    <col min="24" max="25" width="5.7109375" customWidth="1"/>
    <col min="26" max="26" width="7.7109375" customWidth="1"/>
    <col min="27" max="27" width="13.7109375" customWidth="1"/>
  </cols>
  <sheetData>
    <row r="1" spans="1:27" ht="15.75" x14ac:dyDescent="0.2">
      <c r="A1" s="168" t="s">
        <v>125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</row>
    <row r="2" spans="1:27" ht="23.45" customHeight="1" x14ac:dyDescent="0.2">
      <c r="A2" s="169" t="s">
        <v>0</v>
      </c>
      <c r="B2" s="170"/>
      <c r="C2" s="171" t="str">
        <f>INDEX(addresses,'Address Lookup'!C20,1)</f>
        <v>LASF (LANL)</v>
      </c>
      <c r="D2" s="172"/>
      <c r="E2" s="172"/>
      <c r="F2" s="172"/>
      <c r="G2" s="172"/>
      <c r="H2" s="172"/>
      <c r="I2" s="172"/>
      <c r="J2" s="173"/>
      <c r="K2" s="174" t="s">
        <v>5</v>
      </c>
      <c r="L2" s="174"/>
      <c r="M2" s="174"/>
      <c r="N2" s="171" t="str">
        <f>INDEX(addresses,'Address Lookup'!C21,1)</f>
        <v>LASF (LANL)</v>
      </c>
      <c r="O2" s="172"/>
      <c r="P2" s="172"/>
      <c r="Q2" s="172"/>
      <c r="R2" s="172"/>
      <c r="S2" s="172"/>
      <c r="T2" s="172"/>
      <c r="U2" s="172"/>
      <c r="V2" s="173"/>
      <c r="W2" s="175"/>
      <c r="X2" s="176"/>
      <c r="Y2" s="58"/>
      <c r="Z2" s="12" t="s">
        <v>6</v>
      </c>
      <c r="AA2" s="11">
        <f>'Box 1'!AA2</f>
        <v>41555</v>
      </c>
    </row>
    <row r="3" spans="1:27" ht="11.25" customHeight="1" x14ac:dyDescent="0.2">
      <c r="A3" s="75" t="s">
        <v>1</v>
      </c>
      <c r="B3" s="65"/>
      <c r="C3" s="234" t="str">
        <f>INDEX(addresses,'Address Lookup'!C20,2)</f>
        <v>John Archuleta</v>
      </c>
      <c r="D3" s="77"/>
      <c r="E3" s="77"/>
      <c r="F3" s="77"/>
      <c r="G3" s="77"/>
      <c r="H3" s="77"/>
      <c r="I3" s="77"/>
      <c r="J3" s="78"/>
      <c r="K3" s="65" t="s">
        <v>1</v>
      </c>
      <c r="L3" s="65"/>
      <c r="M3" s="65"/>
      <c r="N3" s="130" t="str">
        <f>INDEX(addresses,'Address Lookup'!C21,2)</f>
        <v>John Archuleta</v>
      </c>
      <c r="O3" s="131"/>
      <c r="P3" s="131"/>
      <c r="Q3" s="131"/>
      <c r="R3" s="131"/>
      <c r="S3" s="131"/>
      <c r="T3" s="131"/>
      <c r="U3" s="131"/>
      <c r="V3" s="151"/>
      <c r="W3" s="186"/>
      <c r="X3" s="187"/>
      <c r="Y3" s="187"/>
      <c r="Z3" s="187"/>
      <c r="AA3" s="188"/>
    </row>
    <row r="4" spans="1:27" ht="11.25" customHeight="1" x14ac:dyDescent="0.2">
      <c r="A4" s="75" t="s">
        <v>2</v>
      </c>
      <c r="B4" s="65"/>
      <c r="C4" s="234" t="str">
        <f>INDEX(addresses,'Address Lookup'!C20,3)</f>
        <v>LOS ALAMOS STAGING FACILITY</v>
      </c>
      <c r="D4" s="77"/>
      <c r="E4" s="77"/>
      <c r="F4" s="77"/>
      <c r="G4" s="77"/>
      <c r="H4" s="77"/>
      <c r="I4" s="77"/>
      <c r="J4" s="78"/>
      <c r="K4" s="65" t="s">
        <v>2</v>
      </c>
      <c r="L4" s="65"/>
      <c r="M4" s="65"/>
      <c r="N4" s="130" t="str">
        <f>INDEX(addresses,'Address Lookup'!C21,3)</f>
        <v>LOS ALAMOS STAGING FACILITY</v>
      </c>
      <c r="O4" s="131"/>
      <c r="P4" s="131"/>
      <c r="Q4" s="131"/>
      <c r="R4" s="131"/>
      <c r="S4" s="131"/>
      <c r="T4" s="131"/>
      <c r="U4" s="131"/>
      <c r="V4" s="151"/>
      <c r="W4" s="186"/>
      <c r="X4" s="187"/>
      <c r="Y4" s="187"/>
      <c r="Z4" s="187"/>
      <c r="AA4" s="188"/>
    </row>
    <row r="5" spans="1:27" ht="11.25" customHeight="1" x14ac:dyDescent="0.2">
      <c r="A5" s="75" t="s">
        <v>3</v>
      </c>
      <c r="B5" s="76"/>
      <c r="C5" s="192" t="str">
        <f>INDEX(addresses,'Address Lookup'!C20,4)</f>
        <v>Los Alamos National Laboratory
SM-30, Bikini Atoll Road
TA-51, Bldg 23, DP 10U, MS J577
Los Alamos, NM  87545
U.S.A.</v>
      </c>
      <c r="D5" s="96"/>
      <c r="E5" s="96"/>
      <c r="F5" s="96"/>
      <c r="G5" s="96"/>
      <c r="H5" s="96"/>
      <c r="I5" s="96"/>
      <c r="J5" s="97"/>
      <c r="K5" s="65" t="s">
        <v>3</v>
      </c>
      <c r="L5" s="65"/>
      <c r="M5" s="65"/>
      <c r="N5" s="142" t="str">
        <f>INDEX(addresses,'Address Lookup'!C21,4)</f>
        <v>Los Alamos National Laboratory
SM-30, Bikini Atoll Road
TA-51, Bldg 23, DP 10U, MS J577
Los Alamos, NM  87545
U.S.A.</v>
      </c>
      <c r="O5" s="143"/>
      <c r="P5" s="143"/>
      <c r="Q5" s="143"/>
      <c r="R5" s="143"/>
      <c r="S5" s="143"/>
      <c r="T5" s="143"/>
      <c r="U5" s="143"/>
      <c r="V5" s="148"/>
      <c r="W5" s="186"/>
      <c r="X5" s="187"/>
      <c r="Y5" s="187"/>
      <c r="Z5" s="187"/>
      <c r="AA5" s="188"/>
    </row>
    <row r="6" spans="1:27" ht="11.25" customHeight="1" x14ac:dyDescent="0.2">
      <c r="A6" s="75"/>
      <c r="B6" s="76"/>
      <c r="C6" s="232"/>
      <c r="D6" s="98"/>
      <c r="E6" s="98"/>
      <c r="F6" s="98"/>
      <c r="G6" s="98"/>
      <c r="H6" s="98"/>
      <c r="I6" s="98"/>
      <c r="J6" s="99"/>
      <c r="K6" s="65"/>
      <c r="L6" s="65"/>
      <c r="M6" s="65"/>
      <c r="N6" s="144"/>
      <c r="O6" s="145"/>
      <c r="P6" s="145"/>
      <c r="Q6" s="145"/>
      <c r="R6" s="145"/>
      <c r="S6" s="145"/>
      <c r="T6" s="145"/>
      <c r="U6" s="145"/>
      <c r="V6" s="149"/>
      <c r="W6" s="186"/>
      <c r="X6" s="187"/>
      <c r="Y6" s="187"/>
      <c r="Z6" s="187"/>
      <c r="AA6" s="188"/>
    </row>
    <row r="7" spans="1:27" ht="11.25" customHeight="1" x14ac:dyDescent="0.2">
      <c r="A7" s="75"/>
      <c r="B7" s="76"/>
      <c r="C7" s="232"/>
      <c r="D7" s="98"/>
      <c r="E7" s="98"/>
      <c r="F7" s="98"/>
      <c r="G7" s="98"/>
      <c r="H7" s="98"/>
      <c r="I7" s="98"/>
      <c r="J7" s="99"/>
      <c r="K7" s="65"/>
      <c r="L7" s="65"/>
      <c r="M7" s="65"/>
      <c r="N7" s="144"/>
      <c r="O7" s="145"/>
      <c r="P7" s="145"/>
      <c r="Q7" s="145"/>
      <c r="R7" s="145"/>
      <c r="S7" s="145"/>
      <c r="T7" s="145"/>
      <c r="U7" s="145"/>
      <c r="V7" s="149"/>
      <c r="W7" s="186"/>
      <c r="X7" s="187"/>
      <c r="Y7" s="187"/>
      <c r="Z7" s="187"/>
      <c r="AA7" s="188"/>
    </row>
    <row r="8" spans="1:27" ht="11.25" customHeight="1" x14ac:dyDescent="0.2">
      <c r="A8" s="75"/>
      <c r="B8" s="76"/>
      <c r="C8" s="232"/>
      <c r="D8" s="98"/>
      <c r="E8" s="98"/>
      <c r="F8" s="98"/>
      <c r="G8" s="98"/>
      <c r="H8" s="98"/>
      <c r="I8" s="98"/>
      <c r="J8" s="99"/>
      <c r="K8" s="65"/>
      <c r="L8" s="65"/>
      <c r="M8" s="65"/>
      <c r="N8" s="144"/>
      <c r="O8" s="145"/>
      <c r="P8" s="145"/>
      <c r="Q8" s="145"/>
      <c r="R8" s="145"/>
      <c r="S8" s="145"/>
      <c r="T8" s="145"/>
      <c r="U8" s="145"/>
      <c r="V8" s="149"/>
      <c r="W8" s="186"/>
      <c r="X8" s="187"/>
      <c r="Y8" s="187"/>
      <c r="Z8" s="187"/>
      <c r="AA8" s="188"/>
    </row>
    <row r="9" spans="1:27" ht="11.25" customHeight="1" x14ac:dyDescent="0.2">
      <c r="A9" s="75"/>
      <c r="B9" s="76"/>
      <c r="C9" s="233"/>
      <c r="D9" s="100"/>
      <c r="E9" s="100"/>
      <c r="F9" s="100"/>
      <c r="G9" s="100"/>
      <c r="H9" s="100"/>
      <c r="I9" s="100"/>
      <c r="J9" s="101"/>
      <c r="K9" s="65"/>
      <c r="L9" s="65"/>
      <c r="M9" s="65"/>
      <c r="N9" s="146"/>
      <c r="O9" s="147"/>
      <c r="P9" s="147"/>
      <c r="Q9" s="147"/>
      <c r="R9" s="147"/>
      <c r="S9" s="147"/>
      <c r="T9" s="147"/>
      <c r="U9" s="147"/>
      <c r="V9" s="150"/>
      <c r="W9" s="186"/>
      <c r="X9" s="187"/>
      <c r="Y9" s="187"/>
      <c r="Z9" s="187"/>
      <c r="AA9" s="188"/>
    </row>
    <row r="10" spans="1:27" ht="11.25" customHeight="1" x14ac:dyDescent="0.2">
      <c r="A10" s="93" t="s">
        <v>4</v>
      </c>
      <c r="B10" s="94"/>
      <c r="C10" s="234" t="str">
        <f>INDEX(addresses,'Address Lookup'!C20,5)</f>
        <v>+1 505-667-1186</v>
      </c>
      <c r="D10" s="77"/>
      <c r="E10" s="77"/>
      <c r="F10" s="77"/>
      <c r="G10" s="77"/>
      <c r="H10" s="77"/>
      <c r="I10" s="77"/>
      <c r="J10" s="78"/>
      <c r="K10" s="94" t="s">
        <v>4</v>
      </c>
      <c r="L10" s="94"/>
      <c r="M10" s="94"/>
      <c r="N10" s="130" t="str">
        <f>INDEX(addresses,'Address Lookup'!C21,5)</f>
        <v>+1 505-667-1186</v>
      </c>
      <c r="O10" s="131"/>
      <c r="P10" s="131"/>
      <c r="Q10" s="131"/>
      <c r="R10" s="131"/>
      <c r="S10" s="131"/>
      <c r="T10" s="131"/>
      <c r="U10" s="131"/>
      <c r="V10" s="151"/>
      <c r="W10" s="189"/>
      <c r="X10" s="190"/>
      <c r="Y10" s="190"/>
      <c r="Z10" s="190"/>
      <c r="AA10" s="191"/>
    </row>
    <row r="11" spans="1:27" ht="6" customHeight="1" x14ac:dyDescent="0.2">
      <c r="A11" s="81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115"/>
      <c r="X11" s="115"/>
      <c r="Y11" s="115"/>
      <c r="Z11" s="115"/>
      <c r="AA11" s="116"/>
    </row>
    <row r="12" spans="1:27" ht="23.45" customHeight="1" x14ac:dyDescent="0.2">
      <c r="A12" s="169" t="s">
        <v>8</v>
      </c>
      <c r="B12" s="170"/>
      <c r="C12" s="223" t="s">
        <v>159</v>
      </c>
      <c r="D12" s="224"/>
      <c r="E12" s="224"/>
      <c r="F12" s="224"/>
      <c r="G12" s="224"/>
      <c r="H12" s="224"/>
      <c r="I12" s="224"/>
      <c r="J12" s="225"/>
      <c r="K12" s="91"/>
      <c r="L12" s="92"/>
      <c r="M12" s="92"/>
      <c r="N12" s="92"/>
      <c r="O12" s="92"/>
      <c r="P12" s="92"/>
      <c r="Q12" s="92"/>
      <c r="R12" s="92"/>
      <c r="S12" s="92"/>
      <c r="T12" s="92"/>
      <c r="U12" s="278" t="s">
        <v>377</v>
      </c>
      <c r="V12" s="278"/>
      <c r="W12" s="278"/>
      <c r="X12" s="278"/>
      <c r="Y12" s="278"/>
      <c r="Z12" s="278"/>
      <c r="AA12" s="279"/>
    </row>
    <row r="13" spans="1:27" ht="11.25" customHeight="1" x14ac:dyDescent="0.2">
      <c r="A13" s="75" t="s">
        <v>9</v>
      </c>
      <c r="B13" s="65"/>
      <c r="C13" s="177" t="s">
        <v>145</v>
      </c>
      <c r="D13" s="178"/>
      <c r="E13" s="178"/>
      <c r="F13" s="178"/>
      <c r="G13" s="178"/>
      <c r="H13" s="178"/>
      <c r="I13" s="178"/>
      <c r="J13" s="179"/>
      <c r="K13" s="182" t="s">
        <v>49</v>
      </c>
      <c r="L13" s="183"/>
      <c r="M13" s="38" t="s">
        <v>7</v>
      </c>
      <c r="N13" s="34">
        <f>'Box 1'!N13</f>
        <v>7</v>
      </c>
      <c r="O13" s="65" t="s">
        <v>81</v>
      </c>
      <c r="P13" s="65"/>
      <c r="Q13" s="65"/>
      <c r="R13" s="289">
        <f>SUM(Y22:Y33)+228</f>
        <v>549.70000000000005</v>
      </c>
      <c r="S13" s="289"/>
      <c r="T13" s="10" t="s">
        <v>10</v>
      </c>
      <c r="U13" s="184" t="s">
        <v>378</v>
      </c>
      <c r="V13" s="184"/>
      <c r="W13" s="184"/>
      <c r="X13" s="184"/>
      <c r="Y13" s="184"/>
      <c r="Z13" s="184"/>
      <c r="AA13" s="185"/>
    </row>
    <row r="14" spans="1:27" ht="11.25" customHeight="1" x14ac:dyDescent="0.2">
      <c r="A14" s="75" t="s">
        <v>3</v>
      </c>
      <c r="B14" s="76"/>
      <c r="C14" s="143" t="s">
        <v>146</v>
      </c>
      <c r="D14" s="143"/>
      <c r="E14" s="143"/>
      <c r="F14" s="143"/>
      <c r="G14" s="143"/>
      <c r="H14" s="143"/>
      <c r="I14" s="143"/>
      <c r="J14" s="148"/>
      <c r="K14" s="62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64"/>
    </row>
    <row r="15" spans="1:27" ht="11.25" customHeight="1" x14ac:dyDescent="0.2">
      <c r="A15" s="75"/>
      <c r="B15" s="76"/>
      <c r="C15" s="145"/>
      <c r="D15" s="145"/>
      <c r="E15" s="145"/>
      <c r="F15" s="145"/>
      <c r="G15" s="145"/>
      <c r="H15" s="145"/>
      <c r="I15" s="145"/>
      <c r="J15" s="149"/>
      <c r="K15" s="62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64"/>
    </row>
    <row r="16" spans="1:27" ht="11.25" customHeight="1" x14ac:dyDescent="0.2">
      <c r="A16" s="75"/>
      <c r="B16" s="76"/>
      <c r="C16" s="145"/>
      <c r="D16" s="145"/>
      <c r="E16" s="145"/>
      <c r="F16" s="145"/>
      <c r="G16" s="145"/>
      <c r="H16" s="145"/>
      <c r="I16" s="145"/>
      <c r="J16" s="149"/>
      <c r="K16" s="75" t="s">
        <v>42</v>
      </c>
      <c r="L16" s="65"/>
      <c r="M16" s="65"/>
      <c r="N16" s="65"/>
      <c r="O16" s="202">
        <f>+'Box 1'!O16:T16</f>
        <v>0</v>
      </c>
      <c r="P16" s="202"/>
      <c r="Q16" s="202"/>
      <c r="R16" s="202"/>
      <c r="S16" s="202"/>
      <c r="T16" s="201"/>
      <c r="U16" s="201"/>
      <c r="V16" s="201"/>
      <c r="W16" s="201"/>
      <c r="X16" s="201"/>
      <c r="Y16" s="201"/>
      <c r="Z16" s="201"/>
      <c r="AA16" s="64"/>
    </row>
    <row r="17" spans="1:31" ht="11.25" customHeight="1" x14ac:dyDescent="0.2">
      <c r="A17" s="75"/>
      <c r="B17" s="76"/>
      <c r="C17" s="145"/>
      <c r="D17" s="145"/>
      <c r="E17" s="145"/>
      <c r="F17" s="145"/>
      <c r="G17" s="145"/>
      <c r="H17" s="145"/>
      <c r="I17" s="145"/>
      <c r="J17" s="149"/>
      <c r="K17" s="62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64"/>
    </row>
    <row r="18" spans="1:31" ht="11.25" customHeight="1" x14ac:dyDescent="0.2">
      <c r="A18" s="75"/>
      <c r="B18" s="76"/>
      <c r="C18" s="147"/>
      <c r="D18" s="147"/>
      <c r="E18" s="147"/>
      <c r="F18" s="147"/>
      <c r="G18" s="147"/>
      <c r="H18" s="147"/>
      <c r="I18" s="147"/>
      <c r="J18" s="150"/>
      <c r="K18" s="75" t="s">
        <v>43</v>
      </c>
      <c r="L18" s="65"/>
      <c r="M18" s="65"/>
      <c r="N18" s="65"/>
      <c r="O18" s="203">
        <f>'Box 1'!O18:T18</f>
        <v>0</v>
      </c>
      <c r="P18" s="202"/>
      <c r="Q18" s="202"/>
      <c r="R18" s="202"/>
      <c r="S18" s="202"/>
      <c r="T18" s="204" t="s">
        <v>83</v>
      </c>
      <c r="U18" s="204"/>
      <c r="V18" s="204"/>
      <c r="W18" s="204"/>
      <c r="X18" s="204"/>
      <c r="Y18" s="204"/>
      <c r="Z18" s="204"/>
      <c r="AA18" s="39">
        <f>F22*Z22+F23*Z23+F24*Z24+F25*Z25+F28*Z28+F29*Z29+F30*Z30+F31*Z31</f>
        <v>116352.05</v>
      </c>
    </row>
    <row r="19" spans="1:31" ht="11.25" customHeight="1" x14ac:dyDescent="0.2">
      <c r="A19" s="93" t="s">
        <v>4</v>
      </c>
      <c r="B19" s="94"/>
      <c r="C19" s="205" t="s">
        <v>160</v>
      </c>
      <c r="D19" s="206"/>
      <c r="E19" s="206"/>
      <c r="F19" s="206"/>
      <c r="G19" s="206"/>
      <c r="H19" s="206"/>
      <c r="I19" s="206"/>
      <c r="J19" s="207"/>
      <c r="K19" s="62"/>
      <c r="L19" s="201"/>
      <c r="M19" s="201"/>
      <c r="N19" s="201"/>
      <c r="O19" s="201"/>
      <c r="P19" s="201"/>
      <c r="Q19" s="201"/>
      <c r="R19" s="201"/>
      <c r="S19" s="201"/>
      <c r="T19" s="107" t="s">
        <v>54</v>
      </c>
      <c r="U19" s="226"/>
      <c r="V19" s="226"/>
      <c r="W19" s="226"/>
      <c r="X19" s="226"/>
      <c r="Y19" s="226"/>
      <c r="Z19" s="226"/>
      <c r="AA19" s="227"/>
    </row>
    <row r="20" spans="1:31" ht="6" customHeight="1" x14ac:dyDescent="0.2">
      <c r="A20" s="114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28"/>
      <c r="U20" s="229"/>
      <c r="V20" s="229"/>
      <c r="W20" s="229"/>
      <c r="X20" s="230"/>
      <c r="Y20" s="230"/>
      <c r="Z20" s="229"/>
      <c r="AA20" s="231"/>
    </row>
    <row r="21" spans="1:31" ht="22.5" customHeight="1" x14ac:dyDescent="0.2">
      <c r="A21" s="208" t="s">
        <v>11</v>
      </c>
      <c r="B21" s="208"/>
      <c r="C21" s="208"/>
      <c r="D21" s="208" t="s">
        <v>44</v>
      </c>
      <c r="E21" s="208"/>
      <c r="F21" s="6" t="s">
        <v>12</v>
      </c>
      <c r="G21" s="85" t="s">
        <v>32</v>
      </c>
      <c r="H21" s="209"/>
      <c r="I21" s="209"/>
      <c r="J21" s="209"/>
      <c r="K21" s="210"/>
      <c r="L21" s="88" t="s">
        <v>13</v>
      </c>
      <c r="M21" s="209"/>
      <c r="N21" s="209"/>
      <c r="O21" s="210"/>
      <c r="P21" s="88" t="s">
        <v>29</v>
      </c>
      <c r="Q21" s="90"/>
      <c r="R21" s="89"/>
      <c r="S21" s="88" t="s">
        <v>30</v>
      </c>
      <c r="T21" s="212"/>
      <c r="U21" s="213"/>
      <c r="V21" s="127" t="s">
        <v>31</v>
      </c>
      <c r="W21" s="212"/>
      <c r="X21" s="266" t="s">
        <v>33</v>
      </c>
      <c r="Y21" s="268" t="s">
        <v>374</v>
      </c>
      <c r="Z21" s="22" t="s">
        <v>79</v>
      </c>
      <c r="AA21" s="9" t="s">
        <v>36</v>
      </c>
    </row>
    <row r="22" spans="1:31" s="48" customFormat="1" ht="33" customHeight="1" x14ac:dyDescent="0.2">
      <c r="A22" s="83" t="s">
        <v>148</v>
      </c>
      <c r="B22" s="83" t="s">
        <v>148</v>
      </c>
      <c r="C22" s="83" t="s">
        <v>148</v>
      </c>
      <c r="D22" s="84" t="s">
        <v>149</v>
      </c>
      <c r="E22" s="84" t="s">
        <v>149</v>
      </c>
      <c r="F22" s="50">
        <v>1</v>
      </c>
      <c r="G22" s="238" t="s">
        <v>170</v>
      </c>
      <c r="H22" s="239"/>
      <c r="I22" s="239"/>
      <c r="J22" s="239"/>
      <c r="K22" s="240"/>
      <c r="L22" s="83" t="s">
        <v>171</v>
      </c>
      <c r="M22" s="83" t="s">
        <v>172</v>
      </c>
      <c r="N22" s="83" t="s">
        <v>172</v>
      </c>
      <c r="O22" s="83" t="s">
        <v>172</v>
      </c>
      <c r="P22" s="122" t="s">
        <v>173</v>
      </c>
      <c r="Q22" s="123"/>
      <c r="R22" s="124"/>
      <c r="S22" s="241" t="s">
        <v>174</v>
      </c>
      <c r="T22" s="242"/>
      <c r="U22" s="243"/>
      <c r="V22" s="244" t="s">
        <v>58</v>
      </c>
      <c r="W22" s="245"/>
      <c r="X22" s="49" t="s">
        <v>155</v>
      </c>
      <c r="Y22" s="275" t="s">
        <v>375</v>
      </c>
      <c r="Z22" s="51">
        <v>5000</v>
      </c>
      <c r="AA22" s="52" t="s">
        <v>175</v>
      </c>
    </row>
    <row r="23" spans="1:31" s="48" customFormat="1" ht="35.25" customHeight="1" x14ac:dyDescent="0.2">
      <c r="A23" s="83" t="s">
        <v>148</v>
      </c>
      <c r="B23" s="83" t="s">
        <v>148</v>
      </c>
      <c r="C23" s="83" t="s">
        <v>148</v>
      </c>
      <c r="D23" s="84" t="s">
        <v>149</v>
      </c>
      <c r="E23" s="84" t="s">
        <v>149</v>
      </c>
      <c r="F23" s="44">
        <v>1</v>
      </c>
      <c r="G23" s="128" t="s">
        <v>176</v>
      </c>
      <c r="H23" s="237" t="s">
        <v>176</v>
      </c>
      <c r="I23" s="237" t="s">
        <v>176</v>
      </c>
      <c r="J23" s="237" t="s">
        <v>176</v>
      </c>
      <c r="K23" s="129" t="s">
        <v>176</v>
      </c>
      <c r="L23" s="83" t="s">
        <v>172</v>
      </c>
      <c r="M23" s="83" t="s">
        <v>172</v>
      </c>
      <c r="N23" s="83" t="s">
        <v>172</v>
      </c>
      <c r="O23" s="83" t="s">
        <v>172</v>
      </c>
      <c r="P23" s="236">
        <v>205</v>
      </c>
      <c r="Q23" s="236">
        <v>202</v>
      </c>
      <c r="R23" s="236">
        <v>202</v>
      </c>
      <c r="S23" s="236" t="s">
        <v>177</v>
      </c>
      <c r="T23" s="236" t="s">
        <v>177</v>
      </c>
      <c r="U23" s="236" t="s">
        <v>177</v>
      </c>
      <c r="V23" s="236">
        <v>205632</v>
      </c>
      <c r="W23" s="236"/>
      <c r="X23" s="49" t="s">
        <v>155</v>
      </c>
      <c r="Y23" s="275">
        <v>4.7</v>
      </c>
      <c r="Z23" s="51">
        <v>3500</v>
      </c>
      <c r="AA23" s="46" t="s">
        <v>178</v>
      </c>
      <c r="AB23" s="47"/>
      <c r="AC23" s="47"/>
      <c r="AD23" s="47"/>
      <c r="AE23" s="47"/>
    </row>
    <row r="24" spans="1:31" s="48" customFormat="1" ht="35.25" customHeight="1" x14ac:dyDescent="0.2">
      <c r="A24" s="235" t="s">
        <v>148</v>
      </c>
      <c r="B24" s="235" t="s">
        <v>148</v>
      </c>
      <c r="C24" s="235" t="s">
        <v>148</v>
      </c>
      <c r="D24" s="235" t="s">
        <v>149</v>
      </c>
      <c r="E24" s="235" t="s">
        <v>149</v>
      </c>
      <c r="F24" s="59">
        <v>1</v>
      </c>
      <c r="G24" s="247" t="s">
        <v>179</v>
      </c>
      <c r="H24" s="248" t="s">
        <v>179</v>
      </c>
      <c r="I24" s="248" t="s">
        <v>179</v>
      </c>
      <c r="J24" s="248" t="s">
        <v>179</v>
      </c>
      <c r="K24" s="249" t="s">
        <v>179</v>
      </c>
      <c r="L24" s="235" t="s">
        <v>180</v>
      </c>
      <c r="M24" s="235" t="s">
        <v>180</v>
      </c>
      <c r="N24" s="235" t="s">
        <v>180</v>
      </c>
      <c r="O24" s="235" t="s">
        <v>180</v>
      </c>
      <c r="P24" s="246" t="s">
        <v>181</v>
      </c>
      <c r="Q24" s="246" t="s">
        <v>181</v>
      </c>
      <c r="R24" s="246" t="s">
        <v>181</v>
      </c>
      <c r="S24" s="246">
        <v>1303856568</v>
      </c>
      <c r="T24" s="246">
        <v>1303856568</v>
      </c>
      <c r="U24" s="246">
        <v>1303856568</v>
      </c>
      <c r="V24" s="246">
        <v>209132</v>
      </c>
      <c r="W24" s="246"/>
      <c r="X24" s="49" t="s">
        <v>155</v>
      </c>
      <c r="Y24" s="275">
        <v>35</v>
      </c>
      <c r="Z24" s="55">
        <v>9402.0499999999993</v>
      </c>
      <c r="AA24" s="55" t="s">
        <v>178</v>
      </c>
      <c r="AB24" s="47"/>
      <c r="AC24" s="47"/>
      <c r="AD24" s="47"/>
      <c r="AE24" s="47"/>
    </row>
    <row r="25" spans="1:31" s="48" customFormat="1" ht="35.25" customHeight="1" x14ac:dyDescent="0.2">
      <c r="A25" s="235" t="s">
        <v>148</v>
      </c>
      <c r="B25" s="235" t="s">
        <v>148</v>
      </c>
      <c r="C25" s="235" t="s">
        <v>148</v>
      </c>
      <c r="D25" s="235" t="s">
        <v>182</v>
      </c>
      <c r="E25" s="235" t="s">
        <v>182</v>
      </c>
      <c r="F25" s="59">
        <v>1</v>
      </c>
      <c r="G25" s="247" t="s">
        <v>183</v>
      </c>
      <c r="H25" s="248" t="s">
        <v>183</v>
      </c>
      <c r="I25" s="248" t="s">
        <v>183</v>
      </c>
      <c r="J25" s="248" t="s">
        <v>183</v>
      </c>
      <c r="K25" s="249" t="s">
        <v>183</v>
      </c>
      <c r="L25" s="235" t="s">
        <v>184</v>
      </c>
      <c r="M25" s="235" t="s">
        <v>184</v>
      </c>
      <c r="N25" s="235" t="s">
        <v>184</v>
      </c>
      <c r="O25" s="235" t="s">
        <v>184</v>
      </c>
      <c r="P25" s="246" t="s">
        <v>185</v>
      </c>
      <c r="Q25" s="246" t="s">
        <v>185</v>
      </c>
      <c r="R25" s="246" t="s">
        <v>185</v>
      </c>
      <c r="S25" s="246" t="s">
        <v>186</v>
      </c>
      <c r="T25" s="246" t="s">
        <v>186</v>
      </c>
      <c r="U25" s="246" t="s">
        <v>186</v>
      </c>
      <c r="V25" s="246">
        <v>208973</v>
      </c>
      <c r="W25" s="246"/>
      <c r="X25" s="49" t="s">
        <v>155</v>
      </c>
      <c r="Y25" s="275">
        <v>60</v>
      </c>
      <c r="Z25" s="55">
        <v>93250</v>
      </c>
      <c r="AA25" s="55" t="s">
        <v>187</v>
      </c>
      <c r="AB25" s="47"/>
      <c r="AC25" s="47"/>
      <c r="AD25" s="47"/>
      <c r="AE25" s="47"/>
    </row>
    <row r="26" spans="1:31" s="57" customFormat="1" ht="35.25" customHeight="1" x14ac:dyDescent="0.2">
      <c r="A26" s="235" t="s">
        <v>148</v>
      </c>
      <c r="B26" s="235" t="s">
        <v>148</v>
      </c>
      <c r="C26" s="235" t="s">
        <v>148</v>
      </c>
      <c r="D26" s="235" t="s">
        <v>149</v>
      </c>
      <c r="E26" s="235" t="s">
        <v>149</v>
      </c>
      <c r="F26" s="59">
        <v>1</v>
      </c>
      <c r="G26" s="247" t="s">
        <v>356</v>
      </c>
      <c r="H26" s="248" t="s">
        <v>188</v>
      </c>
      <c r="I26" s="248" t="s">
        <v>188</v>
      </c>
      <c r="J26" s="248" t="s">
        <v>188</v>
      </c>
      <c r="K26" s="249" t="s">
        <v>188</v>
      </c>
      <c r="L26" s="235" t="s">
        <v>152</v>
      </c>
      <c r="M26" s="235" t="s">
        <v>152</v>
      </c>
      <c r="N26" s="235" t="s">
        <v>152</v>
      </c>
      <c r="O26" s="235" t="s">
        <v>152</v>
      </c>
      <c r="P26" s="246">
        <v>104</v>
      </c>
      <c r="Q26" s="246" t="s">
        <v>153</v>
      </c>
      <c r="R26" s="246" t="s">
        <v>153</v>
      </c>
      <c r="S26" s="246">
        <v>1004</v>
      </c>
      <c r="T26" s="246" t="s">
        <v>154</v>
      </c>
      <c r="U26" s="246" t="s">
        <v>154</v>
      </c>
      <c r="V26" s="246" t="s">
        <v>58</v>
      </c>
      <c r="W26" s="246"/>
      <c r="X26" s="49" t="s">
        <v>155</v>
      </c>
      <c r="Y26" s="275">
        <v>8</v>
      </c>
      <c r="Z26" s="55">
        <v>3000</v>
      </c>
      <c r="AA26" s="55" t="s">
        <v>189</v>
      </c>
      <c r="AB26" s="56"/>
      <c r="AC26" s="56"/>
      <c r="AD26" s="56"/>
      <c r="AE26" s="56"/>
    </row>
    <row r="27" spans="1:31" s="57" customFormat="1" ht="35.25" customHeight="1" x14ac:dyDescent="0.2">
      <c r="A27" s="235" t="s">
        <v>148</v>
      </c>
      <c r="B27" s="235" t="s">
        <v>148</v>
      </c>
      <c r="C27" s="235" t="s">
        <v>148</v>
      </c>
      <c r="D27" s="235" t="s">
        <v>149</v>
      </c>
      <c r="E27" s="235" t="s">
        <v>149</v>
      </c>
      <c r="F27" s="59">
        <v>1</v>
      </c>
      <c r="G27" s="247" t="s">
        <v>357</v>
      </c>
      <c r="H27" s="248" t="s">
        <v>188</v>
      </c>
      <c r="I27" s="248" t="s">
        <v>188</v>
      </c>
      <c r="J27" s="248" t="s">
        <v>188</v>
      </c>
      <c r="K27" s="249" t="s">
        <v>188</v>
      </c>
      <c r="L27" s="235" t="s">
        <v>152</v>
      </c>
      <c r="M27" s="235" t="s">
        <v>152</v>
      </c>
      <c r="N27" s="235" t="s">
        <v>152</v>
      </c>
      <c r="O27" s="235" t="s">
        <v>152</v>
      </c>
      <c r="P27" s="246">
        <v>102</v>
      </c>
      <c r="Q27" s="246" t="s">
        <v>153</v>
      </c>
      <c r="R27" s="246" t="s">
        <v>153</v>
      </c>
      <c r="S27" s="246">
        <v>1002</v>
      </c>
      <c r="T27" s="246" t="s">
        <v>154</v>
      </c>
      <c r="U27" s="246" t="s">
        <v>154</v>
      </c>
      <c r="V27" s="246" t="s">
        <v>58</v>
      </c>
      <c r="W27" s="246"/>
      <c r="X27" s="49" t="s">
        <v>155</v>
      </c>
      <c r="Y27" s="275">
        <v>5</v>
      </c>
      <c r="Z27" s="55">
        <v>2000</v>
      </c>
      <c r="AA27" s="55" t="s">
        <v>189</v>
      </c>
      <c r="AB27" s="56"/>
      <c r="AC27" s="56"/>
      <c r="AD27" s="56"/>
      <c r="AE27" s="56"/>
    </row>
    <row r="28" spans="1:31" s="57" customFormat="1" ht="35.25" customHeight="1" x14ac:dyDescent="0.2">
      <c r="A28" s="235" t="s">
        <v>148</v>
      </c>
      <c r="B28" s="235" t="s">
        <v>148</v>
      </c>
      <c r="C28" s="235" t="s">
        <v>148</v>
      </c>
      <c r="D28" s="235" t="s">
        <v>149</v>
      </c>
      <c r="E28" s="235" t="s">
        <v>149</v>
      </c>
      <c r="F28" s="59">
        <v>1</v>
      </c>
      <c r="G28" s="247" t="s">
        <v>358</v>
      </c>
      <c r="H28" s="248" t="s">
        <v>188</v>
      </c>
      <c r="I28" s="248" t="s">
        <v>188</v>
      </c>
      <c r="J28" s="248" t="s">
        <v>188</v>
      </c>
      <c r="K28" s="249" t="s">
        <v>188</v>
      </c>
      <c r="L28" s="235" t="s">
        <v>152</v>
      </c>
      <c r="M28" s="235" t="s">
        <v>152</v>
      </c>
      <c r="N28" s="235" t="s">
        <v>152</v>
      </c>
      <c r="O28" s="235" t="s">
        <v>152</v>
      </c>
      <c r="P28" s="246">
        <v>101</v>
      </c>
      <c r="Q28" s="246" t="s">
        <v>153</v>
      </c>
      <c r="R28" s="246" t="s">
        <v>153</v>
      </c>
      <c r="S28" s="246">
        <v>1001</v>
      </c>
      <c r="T28" s="246" t="s">
        <v>154</v>
      </c>
      <c r="U28" s="246" t="s">
        <v>154</v>
      </c>
      <c r="V28" s="246" t="s">
        <v>58</v>
      </c>
      <c r="W28" s="246"/>
      <c r="X28" s="49" t="s">
        <v>155</v>
      </c>
      <c r="Y28" s="275">
        <v>3</v>
      </c>
      <c r="Z28" s="55">
        <v>1500</v>
      </c>
      <c r="AA28" s="55" t="s">
        <v>189</v>
      </c>
      <c r="AB28" s="56"/>
      <c r="AC28" s="56"/>
      <c r="AD28" s="56"/>
      <c r="AE28" s="56"/>
    </row>
    <row r="29" spans="1:31" s="48" customFormat="1" ht="35.25" customHeight="1" x14ac:dyDescent="0.2">
      <c r="A29" s="235" t="s">
        <v>148</v>
      </c>
      <c r="B29" s="235" t="s">
        <v>148</v>
      </c>
      <c r="C29" s="235" t="s">
        <v>148</v>
      </c>
      <c r="D29" s="235" t="s">
        <v>149</v>
      </c>
      <c r="E29" s="235" t="s">
        <v>149</v>
      </c>
      <c r="F29" s="59">
        <v>1</v>
      </c>
      <c r="G29" s="247" t="s">
        <v>190</v>
      </c>
      <c r="H29" s="248" t="s">
        <v>190</v>
      </c>
      <c r="I29" s="248" t="s">
        <v>190</v>
      </c>
      <c r="J29" s="248" t="s">
        <v>190</v>
      </c>
      <c r="K29" s="249" t="s">
        <v>190</v>
      </c>
      <c r="L29" s="246" t="s">
        <v>191</v>
      </c>
      <c r="M29" s="246" t="s">
        <v>192</v>
      </c>
      <c r="N29" s="246" t="s">
        <v>192</v>
      </c>
      <c r="O29" s="246" t="s">
        <v>192</v>
      </c>
      <c r="P29" s="246" t="s">
        <v>193</v>
      </c>
      <c r="Q29" s="246" t="s">
        <v>192</v>
      </c>
      <c r="R29" s="246" t="s">
        <v>192</v>
      </c>
      <c r="S29" s="246" t="s">
        <v>194</v>
      </c>
      <c r="T29" s="246" t="s">
        <v>192</v>
      </c>
      <c r="U29" s="246" t="s">
        <v>192</v>
      </c>
      <c r="V29" s="246" t="s">
        <v>58</v>
      </c>
      <c r="W29" s="246"/>
      <c r="X29" s="49" t="s">
        <v>155</v>
      </c>
      <c r="Y29" s="275">
        <v>60</v>
      </c>
      <c r="Z29" s="55">
        <v>600</v>
      </c>
      <c r="AA29" s="55" t="s">
        <v>195</v>
      </c>
      <c r="AB29" s="47"/>
      <c r="AC29" s="47"/>
      <c r="AD29" s="47"/>
      <c r="AE29" s="47"/>
    </row>
    <row r="30" spans="1:31" s="48" customFormat="1" ht="48.75" customHeight="1" x14ac:dyDescent="0.25">
      <c r="A30" s="235" t="s">
        <v>148</v>
      </c>
      <c r="B30" s="235" t="s">
        <v>148</v>
      </c>
      <c r="C30" s="235" t="s">
        <v>148</v>
      </c>
      <c r="D30" s="235" t="s">
        <v>149</v>
      </c>
      <c r="E30" s="235" t="s">
        <v>149</v>
      </c>
      <c r="F30" s="61">
        <v>1</v>
      </c>
      <c r="G30" s="250" t="s">
        <v>190</v>
      </c>
      <c r="H30" s="251"/>
      <c r="I30" s="251"/>
      <c r="J30" s="251"/>
      <c r="K30" s="252"/>
      <c r="L30" s="253" t="s">
        <v>196</v>
      </c>
      <c r="M30" s="254"/>
      <c r="N30" s="254"/>
      <c r="O30" s="255"/>
      <c r="P30" s="246" t="s">
        <v>197</v>
      </c>
      <c r="Q30" s="246"/>
      <c r="R30" s="246"/>
      <c r="S30" s="246" t="s">
        <v>198</v>
      </c>
      <c r="T30" s="246"/>
      <c r="U30" s="246"/>
      <c r="V30" s="246" t="s">
        <v>58</v>
      </c>
      <c r="W30" s="246"/>
      <c r="X30" s="49" t="s">
        <v>155</v>
      </c>
      <c r="Y30" s="275">
        <v>80</v>
      </c>
      <c r="Z30" s="55">
        <v>2500</v>
      </c>
      <c r="AA30" s="55" t="s">
        <v>195</v>
      </c>
    </row>
    <row r="31" spans="1:31" s="48" customFormat="1" ht="48.75" customHeight="1" x14ac:dyDescent="0.25">
      <c r="A31" s="235" t="s">
        <v>148</v>
      </c>
      <c r="B31" s="235" t="s">
        <v>148</v>
      </c>
      <c r="C31" s="235" t="s">
        <v>148</v>
      </c>
      <c r="D31" s="235" t="s">
        <v>149</v>
      </c>
      <c r="E31" s="235" t="s">
        <v>149</v>
      </c>
      <c r="F31" s="61">
        <v>1</v>
      </c>
      <c r="G31" s="250" t="s">
        <v>190</v>
      </c>
      <c r="H31" s="251"/>
      <c r="I31" s="251"/>
      <c r="J31" s="251"/>
      <c r="K31" s="252"/>
      <c r="L31" s="253" t="s">
        <v>199</v>
      </c>
      <c r="M31" s="254"/>
      <c r="N31" s="254"/>
      <c r="O31" s="255"/>
      <c r="P31" s="246" t="s">
        <v>200</v>
      </c>
      <c r="Q31" s="246"/>
      <c r="R31" s="246"/>
      <c r="S31" s="246" t="s">
        <v>201</v>
      </c>
      <c r="T31" s="246"/>
      <c r="U31" s="246"/>
      <c r="V31" s="246" t="s">
        <v>58</v>
      </c>
      <c r="W31" s="246"/>
      <c r="X31" s="49" t="s">
        <v>155</v>
      </c>
      <c r="Y31" s="275">
        <v>44</v>
      </c>
      <c r="Z31" s="55">
        <v>600</v>
      </c>
      <c r="AA31" s="55" t="s">
        <v>195</v>
      </c>
    </row>
    <row r="32" spans="1:31" s="48" customFormat="1" ht="48.75" customHeight="1" x14ac:dyDescent="0.25">
      <c r="A32" s="235" t="s">
        <v>148</v>
      </c>
      <c r="B32" s="235" t="s">
        <v>148</v>
      </c>
      <c r="C32" s="235" t="s">
        <v>148</v>
      </c>
      <c r="D32" s="235" t="s">
        <v>149</v>
      </c>
      <c r="E32" s="235" t="s">
        <v>149</v>
      </c>
      <c r="F32" s="61">
        <v>1</v>
      </c>
      <c r="G32" s="250" t="s">
        <v>351</v>
      </c>
      <c r="H32" s="251"/>
      <c r="I32" s="251"/>
      <c r="J32" s="251"/>
      <c r="K32" s="252"/>
      <c r="L32" s="253" t="s">
        <v>184</v>
      </c>
      <c r="M32" s="254"/>
      <c r="N32" s="254"/>
      <c r="O32" s="255"/>
      <c r="P32" s="246" t="s">
        <v>353</v>
      </c>
      <c r="Q32" s="246"/>
      <c r="R32" s="246"/>
      <c r="S32" s="246" t="s">
        <v>354</v>
      </c>
      <c r="T32" s="246"/>
      <c r="U32" s="246"/>
      <c r="V32" s="246"/>
      <c r="W32" s="246"/>
      <c r="X32" s="49" t="s">
        <v>155</v>
      </c>
      <c r="Y32" s="275">
        <v>11</v>
      </c>
      <c r="Z32" s="55">
        <v>1000</v>
      </c>
      <c r="AA32" s="55" t="s">
        <v>352</v>
      </c>
    </row>
    <row r="33" spans="1:27" s="48" customFormat="1" ht="48.75" customHeight="1" x14ac:dyDescent="0.25">
      <c r="A33" s="235" t="s">
        <v>148</v>
      </c>
      <c r="B33" s="235" t="s">
        <v>148</v>
      </c>
      <c r="C33" s="235" t="s">
        <v>148</v>
      </c>
      <c r="D33" s="235" t="s">
        <v>149</v>
      </c>
      <c r="E33" s="235" t="s">
        <v>149</v>
      </c>
      <c r="F33" s="61">
        <v>1</v>
      </c>
      <c r="G33" s="250" t="s">
        <v>351</v>
      </c>
      <c r="H33" s="251"/>
      <c r="I33" s="251"/>
      <c r="J33" s="251"/>
      <c r="K33" s="252"/>
      <c r="L33" s="253" t="s">
        <v>184</v>
      </c>
      <c r="M33" s="254"/>
      <c r="N33" s="254"/>
      <c r="O33" s="255"/>
      <c r="P33" s="246" t="s">
        <v>353</v>
      </c>
      <c r="Q33" s="246"/>
      <c r="R33" s="246"/>
      <c r="S33" s="246" t="s">
        <v>355</v>
      </c>
      <c r="T33" s="246"/>
      <c r="U33" s="246"/>
      <c r="V33" s="246"/>
      <c r="W33" s="246"/>
      <c r="X33" s="49" t="s">
        <v>155</v>
      </c>
      <c r="Y33" s="275">
        <v>11</v>
      </c>
      <c r="Z33" s="55">
        <v>1000</v>
      </c>
      <c r="AA33" s="55" t="s">
        <v>352</v>
      </c>
    </row>
    <row r="34" spans="1:27" ht="13.5" customHeight="1" x14ac:dyDescent="0.2">
      <c r="A34" s="1" t="s">
        <v>144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</sheetData>
  <mergeCells count="140">
    <mergeCell ref="V26:W26"/>
    <mergeCell ref="A27:C27"/>
    <mergeCell ref="D27:E27"/>
    <mergeCell ref="G27:K27"/>
    <mergeCell ref="L27:O27"/>
    <mergeCell ref="P27:R27"/>
    <mergeCell ref="S27:U27"/>
    <mergeCell ref="V27:W27"/>
    <mergeCell ref="A26:C26"/>
    <mergeCell ref="D26:E26"/>
    <mergeCell ref="G26:K26"/>
    <mergeCell ref="L26:O26"/>
    <mergeCell ref="P26:R26"/>
    <mergeCell ref="S26:U26"/>
    <mergeCell ref="G33:K33"/>
    <mergeCell ref="L33:O33"/>
    <mergeCell ref="P33:R33"/>
    <mergeCell ref="S33:U33"/>
    <mergeCell ref="V33:W33"/>
    <mergeCell ref="V32:W32"/>
    <mergeCell ref="G32:K32"/>
    <mergeCell ref="L32:O32"/>
    <mergeCell ref="P32:R32"/>
    <mergeCell ref="S32:U32"/>
    <mergeCell ref="V30:W30"/>
    <mergeCell ref="G31:K31"/>
    <mergeCell ref="L31:O31"/>
    <mergeCell ref="P31:R31"/>
    <mergeCell ref="S31:U31"/>
    <mergeCell ref="V31:W31"/>
    <mergeCell ref="G30:K30"/>
    <mergeCell ref="L30:O30"/>
    <mergeCell ref="P30:R30"/>
    <mergeCell ref="S30:U30"/>
    <mergeCell ref="V28:W28"/>
    <mergeCell ref="G29:K29"/>
    <mergeCell ref="L29:O29"/>
    <mergeCell ref="P29:R29"/>
    <mergeCell ref="S29:U29"/>
    <mergeCell ref="V29:W29"/>
    <mergeCell ref="G28:K28"/>
    <mergeCell ref="L28:O28"/>
    <mergeCell ref="P28:R28"/>
    <mergeCell ref="S28:U28"/>
    <mergeCell ref="V24:W24"/>
    <mergeCell ref="G25:K25"/>
    <mergeCell ref="L25:O25"/>
    <mergeCell ref="P25:R25"/>
    <mergeCell ref="S25:U25"/>
    <mergeCell ref="V25:W25"/>
    <mergeCell ref="P24:R24"/>
    <mergeCell ref="S24:U24"/>
    <mergeCell ref="G24:K24"/>
    <mergeCell ref="L24:O24"/>
    <mergeCell ref="L22:O22"/>
    <mergeCell ref="P22:R22"/>
    <mergeCell ref="S22:U22"/>
    <mergeCell ref="V22:W22"/>
    <mergeCell ref="G21:K21"/>
    <mergeCell ref="L21:O21"/>
    <mergeCell ref="P21:R21"/>
    <mergeCell ref="S21:U21"/>
    <mergeCell ref="C19:J19"/>
    <mergeCell ref="K19:S19"/>
    <mergeCell ref="T19:AA20"/>
    <mergeCell ref="A20:S20"/>
    <mergeCell ref="A19:B19"/>
    <mergeCell ref="V21:W21"/>
    <mergeCell ref="T16:AA17"/>
    <mergeCell ref="K17:S17"/>
    <mergeCell ref="K18:N18"/>
    <mergeCell ref="O18:S18"/>
    <mergeCell ref="T18:Z18"/>
    <mergeCell ref="C3:J3"/>
    <mergeCell ref="K3:M3"/>
    <mergeCell ref="N3:V3"/>
    <mergeCell ref="W3:AA10"/>
    <mergeCell ref="C4:J4"/>
    <mergeCell ref="K4:M4"/>
    <mergeCell ref="K10:M10"/>
    <mergeCell ref="N10:V10"/>
    <mergeCell ref="A11:AA11"/>
    <mergeCell ref="C12:J12"/>
    <mergeCell ref="A10:B10"/>
    <mergeCell ref="A12:B12"/>
    <mergeCell ref="C10:J10"/>
    <mergeCell ref="K12:T12"/>
    <mergeCell ref="U12:AA12"/>
    <mergeCell ref="O13:Q13"/>
    <mergeCell ref="A1:AA1"/>
    <mergeCell ref="C2:J2"/>
    <mergeCell ref="K2:M2"/>
    <mergeCell ref="N2:V2"/>
    <mergeCell ref="W2:X2"/>
    <mergeCell ref="A2:B2"/>
    <mergeCell ref="A3:B3"/>
    <mergeCell ref="A4:B4"/>
    <mergeCell ref="A5:B9"/>
    <mergeCell ref="N4:V4"/>
    <mergeCell ref="C5:J9"/>
    <mergeCell ref="K5:M9"/>
    <mergeCell ref="N5:V9"/>
    <mergeCell ref="A33:C33"/>
    <mergeCell ref="D33:E33"/>
    <mergeCell ref="A32:C32"/>
    <mergeCell ref="D32:E32"/>
    <mergeCell ref="A25:C25"/>
    <mergeCell ref="D25:E25"/>
    <mergeCell ref="A24:C24"/>
    <mergeCell ref="D24:E24"/>
    <mergeCell ref="A21:C21"/>
    <mergeCell ref="D21:E21"/>
    <mergeCell ref="A23:C23"/>
    <mergeCell ref="D23:E23"/>
    <mergeCell ref="A22:C22"/>
    <mergeCell ref="D22:E22"/>
    <mergeCell ref="K13:L13"/>
    <mergeCell ref="R13:S13"/>
    <mergeCell ref="U13:AA13"/>
    <mergeCell ref="A29:C29"/>
    <mergeCell ref="D29:E29"/>
    <mergeCell ref="A28:C28"/>
    <mergeCell ref="D28:E28"/>
    <mergeCell ref="A31:C31"/>
    <mergeCell ref="D31:E31"/>
    <mergeCell ref="A30:C30"/>
    <mergeCell ref="D30:E30"/>
    <mergeCell ref="C13:J13"/>
    <mergeCell ref="C14:J18"/>
    <mergeCell ref="A13:B13"/>
    <mergeCell ref="A14:B18"/>
    <mergeCell ref="V23:W23"/>
    <mergeCell ref="G23:K23"/>
    <mergeCell ref="L23:O23"/>
    <mergeCell ref="P23:R23"/>
    <mergeCell ref="S23:U23"/>
    <mergeCell ref="G22:K22"/>
    <mergeCell ref="K14:AA15"/>
    <mergeCell ref="K16:N16"/>
    <mergeCell ref="O16:S16"/>
  </mergeCells>
  <phoneticPr fontId="0" type="noConversion"/>
  <printOptions horizontalCentered="1" verticalCentered="1"/>
  <pageMargins left="0.5" right="0.5" top="0.5" bottom="0.5" header="0" footer="0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35"/>
  <sheetViews>
    <sheetView topLeftCell="A3" workbookViewId="0">
      <selection activeCell="A22" sqref="A22:K22"/>
    </sheetView>
  </sheetViews>
  <sheetFormatPr defaultColWidth="4.7109375" defaultRowHeight="12.75" x14ac:dyDescent="0.2"/>
  <cols>
    <col min="1" max="1" width="4.7109375" customWidth="1"/>
    <col min="2" max="2" width="3.42578125" customWidth="1"/>
    <col min="3" max="3" width="2.28515625" customWidth="1"/>
    <col min="4" max="4" width="3.7109375" customWidth="1"/>
    <col min="5" max="5" width="3" customWidth="1"/>
    <col min="6" max="9" width="4.7109375" customWidth="1"/>
    <col min="10" max="10" width="8.7109375" customWidth="1"/>
    <col min="11" max="13" width="4.7109375" customWidth="1"/>
    <col min="14" max="14" width="3.7109375" customWidth="1"/>
    <col min="15" max="15" width="4.5703125" customWidth="1"/>
    <col min="16" max="20" width="4.7109375" customWidth="1"/>
    <col min="21" max="21" width="3.85546875" customWidth="1"/>
    <col min="22" max="22" width="3.42578125" customWidth="1"/>
    <col min="23" max="23" width="4.7109375" customWidth="1"/>
    <col min="24" max="25" width="5.7109375" customWidth="1"/>
    <col min="26" max="26" width="7.7109375" customWidth="1"/>
    <col min="27" max="27" width="13.7109375" customWidth="1"/>
  </cols>
  <sheetData>
    <row r="1" spans="1:27" ht="15.75" x14ac:dyDescent="0.2">
      <c r="A1" s="168" t="s">
        <v>125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</row>
    <row r="2" spans="1:27" ht="23.45" customHeight="1" x14ac:dyDescent="0.2">
      <c r="A2" s="259" t="s">
        <v>0</v>
      </c>
      <c r="B2" s="260"/>
      <c r="C2" s="171" t="str">
        <f>INDEX(addresses,'Address Lookup'!C20,1)</f>
        <v>LASF (LANL)</v>
      </c>
      <c r="D2" s="172"/>
      <c r="E2" s="172"/>
      <c r="F2" s="172"/>
      <c r="G2" s="172"/>
      <c r="H2" s="172"/>
      <c r="I2" s="172"/>
      <c r="J2" s="173"/>
      <c r="K2" s="258" t="s">
        <v>5</v>
      </c>
      <c r="L2" s="258"/>
      <c r="M2" s="258"/>
      <c r="N2" s="171" t="str">
        <f>INDEX(addresses,'Address Lookup'!C21,1)</f>
        <v>LASF (LANL)</v>
      </c>
      <c r="O2" s="172"/>
      <c r="P2" s="172"/>
      <c r="Q2" s="172"/>
      <c r="R2" s="172"/>
      <c r="S2" s="172"/>
      <c r="T2" s="172"/>
      <c r="U2" s="172"/>
      <c r="V2" s="173"/>
      <c r="W2" s="175"/>
      <c r="X2" s="176"/>
      <c r="Y2" s="58"/>
      <c r="Z2" s="12" t="s">
        <v>6</v>
      </c>
      <c r="AA2" s="11">
        <f>'Box 1'!AA2</f>
        <v>41555</v>
      </c>
    </row>
    <row r="3" spans="1:27" ht="11.25" customHeight="1" x14ac:dyDescent="0.2">
      <c r="A3" s="75" t="s">
        <v>1</v>
      </c>
      <c r="B3" s="65"/>
      <c r="C3" s="234" t="str">
        <f>INDEX(addresses,'Address Lookup'!C20,2)</f>
        <v>John Archuleta</v>
      </c>
      <c r="D3" s="77"/>
      <c r="E3" s="77"/>
      <c r="F3" s="77"/>
      <c r="G3" s="77"/>
      <c r="H3" s="77"/>
      <c r="I3" s="77"/>
      <c r="J3" s="78"/>
      <c r="K3" s="65" t="s">
        <v>1</v>
      </c>
      <c r="L3" s="65"/>
      <c r="M3" s="65"/>
      <c r="N3" s="130" t="str">
        <f>INDEX(addresses,'Address Lookup'!C21,2)</f>
        <v>John Archuleta</v>
      </c>
      <c r="O3" s="131"/>
      <c r="P3" s="131"/>
      <c r="Q3" s="131"/>
      <c r="R3" s="131"/>
      <c r="S3" s="131"/>
      <c r="T3" s="131"/>
      <c r="U3" s="131"/>
      <c r="V3" s="151"/>
      <c r="W3" s="186"/>
      <c r="X3" s="187"/>
      <c r="Y3" s="187"/>
      <c r="Z3" s="187"/>
      <c r="AA3" s="188"/>
    </row>
    <row r="4" spans="1:27" ht="11.25" customHeight="1" x14ac:dyDescent="0.2">
      <c r="A4" s="75" t="s">
        <v>2</v>
      </c>
      <c r="B4" s="65"/>
      <c r="C4" s="234" t="str">
        <f>INDEX(addresses,'Address Lookup'!C20,3)</f>
        <v>LOS ALAMOS STAGING FACILITY</v>
      </c>
      <c r="D4" s="77"/>
      <c r="E4" s="77"/>
      <c r="F4" s="77"/>
      <c r="G4" s="77"/>
      <c r="H4" s="77"/>
      <c r="I4" s="77"/>
      <c r="J4" s="78"/>
      <c r="K4" s="65" t="s">
        <v>2</v>
      </c>
      <c r="L4" s="65"/>
      <c r="M4" s="65"/>
      <c r="N4" s="130" t="str">
        <f>INDEX(addresses,'Address Lookup'!C21,3)</f>
        <v>LOS ALAMOS STAGING FACILITY</v>
      </c>
      <c r="O4" s="131"/>
      <c r="P4" s="131"/>
      <c r="Q4" s="131"/>
      <c r="R4" s="131"/>
      <c r="S4" s="131"/>
      <c r="T4" s="131"/>
      <c r="U4" s="131"/>
      <c r="V4" s="151"/>
      <c r="W4" s="186"/>
      <c r="X4" s="187"/>
      <c r="Y4" s="187"/>
      <c r="Z4" s="187"/>
      <c r="AA4" s="188"/>
    </row>
    <row r="5" spans="1:27" ht="11.25" customHeight="1" x14ac:dyDescent="0.2">
      <c r="A5" s="75" t="s">
        <v>3</v>
      </c>
      <c r="B5" s="76"/>
      <c r="C5" s="192" t="str">
        <f>INDEX(addresses,'Address Lookup'!C20,4)</f>
        <v>Los Alamos National Laboratory
SM-30, Bikini Atoll Road
TA-51, Bldg 23, DP 10U, MS J577
Los Alamos, NM  87545
U.S.A.</v>
      </c>
      <c r="D5" s="96"/>
      <c r="E5" s="96"/>
      <c r="F5" s="96"/>
      <c r="G5" s="96"/>
      <c r="H5" s="96"/>
      <c r="I5" s="96"/>
      <c r="J5" s="97"/>
      <c r="K5" s="65" t="s">
        <v>3</v>
      </c>
      <c r="L5" s="65"/>
      <c r="M5" s="65"/>
      <c r="N5" s="142" t="str">
        <f>INDEX(addresses,'Address Lookup'!C21,4)</f>
        <v>Los Alamos National Laboratory
SM-30, Bikini Atoll Road
TA-51, Bldg 23, DP 10U, MS J577
Los Alamos, NM  87545
U.S.A.</v>
      </c>
      <c r="O5" s="143"/>
      <c r="P5" s="143"/>
      <c r="Q5" s="143"/>
      <c r="R5" s="143"/>
      <c r="S5" s="143"/>
      <c r="T5" s="143"/>
      <c r="U5" s="143"/>
      <c r="V5" s="148"/>
      <c r="W5" s="186"/>
      <c r="X5" s="187"/>
      <c r="Y5" s="187"/>
      <c r="Z5" s="187"/>
      <c r="AA5" s="188"/>
    </row>
    <row r="6" spans="1:27" ht="11.25" customHeight="1" x14ac:dyDescent="0.2">
      <c r="A6" s="75"/>
      <c r="B6" s="76"/>
      <c r="C6" s="232"/>
      <c r="D6" s="98"/>
      <c r="E6" s="98"/>
      <c r="F6" s="98"/>
      <c r="G6" s="98"/>
      <c r="H6" s="98"/>
      <c r="I6" s="98"/>
      <c r="J6" s="99"/>
      <c r="K6" s="65"/>
      <c r="L6" s="65"/>
      <c r="M6" s="65"/>
      <c r="N6" s="144"/>
      <c r="O6" s="145"/>
      <c r="P6" s="145"/>
      <c r="Q6" s="145"/>
      <c r="R6" s="145"/>
      <c r="S6" s="145"/>
      <c r="T6" s="145"/>
      <c r="U6" s="145"/>
      <c r="V6" s="149"/>
      <c r="W6" s="186"/>
      <c r="X6" s="187"/>
      <c r="Y6" s="187"/>
      <c r="Z6" s="187"/>
      <c r="AA6" s="188"/>
    </row>
    <row r="7" spans="1:27" ht="11.25" customHeight="1" x14ac:dyDescent="0.2">
      <c r="A7" s="75"/>
      <c r="B7" s="76"/>
      <c r="C7" s="232"/>
      <c r="D7" s="98"/>
      <c r="E7" s="98"/>
      <c r="F7" s="98"/>
      <c r="G7" s="98"/>
      <c r="H7" s="98"/>
      <c r="I7" s="98"/>
      <c r="J7" s="99"/>
      <c r="K7" s="65"/>
      <c r="L7" s="65"/>
      <c r="M7" s="65"/>
      <c r="N7" s="144"/>
      <c r="O7" s="145"/>
      <c r="P7" s="145"/>
      <c r="Q7" s="145"/>
      <c r="R7" s="145"/>
      <c r="S7" s="145"/>
      <c r="T7" s="145"/>
      <c r="U7" s="145"/>
      <c r="V7" s="149"/>
      <c r="W7" s="186"/>
      <c r="X7" s="187"/>
      <c r="Y7" s="187"/>
      <c r="Z7" s="187"/>
      <c r="AA7" s="188"/>
    </row>
    <row r="8" spans="1:27" ht="11.25" customHeight="1" x14ac:dyDescent="0.2">
      <c r="A8" s="75"/>
      <c r="B8" s="76"/>
      <c r="C8" s="232"/>
      <c r="D8" s="98"/>
      <c r="E8" s="98"/>
      <c r="F8" s="98"/>
      <c r="G8" s="98"/>
      <c r="H8" s="98"/>
      <c r="I8" s="98"/>
      <c r="J8" s="99"/>
      <c r="K8" s="65"/>
      <c r="L8" s="65"/>
      <c r="M8" s="65"/>
      <c r="N8" s="144"/>
      <c r="O8" s="145"/>
      <c r="P8" s="145"/>
      <c r="Q8" s="145"/>
      <c r="R8" s="145"/>
      <c r="S8" s="145"/>
      <c r="T8" s="145"/>
      <c r="U8" s="145"/>
      <c r="V8" s="149"/>
      <c r="W8" s="186"/>
      <c r="X8" s="187"/>
      <c r="Y8" s="187"/>
      <c r="Z8" s="187"/>
      <c r="AA8" s="188"/>
    </row>
    <row r="9" spans="1:27" ht="11.25" customHeight="1" x14ac:dyDescent="0.2">
      <c r="A9" s="75"/>
      <c r="B9" s="76"/>
      <c r="C9" s="233"/>
      <c r="D9" s="100"/>
      <c r="E9" s="100"/>
      <c r="F9" s="100"/>
      <c r="G9" s="100"/>
      <c r="H9" s="100"/>
      <c r="I9" s="100"/>
      <c r="J9" s="101"/>
      <c r="K9" s="65"/>
      <c r="L9" s="65"/>
      <c r="M9" s="65"/>
      <c r="N9" s="146"/>
      <c r="O9" s="147"/>
      <c r="P9" s="147"/>
      <c r="Q9" s="147"/>
      <c r="R9" s="147"/>
      <c r="S9" s="147"/>
      <c r="T9" s="147"/>
      <c r="U9" s="147"/>
      <c r="V9" s="150"/>
      <c r="W9" s="186"/>
      <c r="X9" s="187"/>
      <c r="Y9" s="187"/>
      <c r="Z9" s="187"/>
      <c r="AA9" s="188"/>
    </row>
    <row r="10" spans="1:27" ht="11.25" customHeight="1" x14ac:dyDescent="0.2">
      <c r="A10" s="93" t="s">
        <v>4</v>
      </c>
      <c r="B10" s="94"/>
      <c r="C10" s="234" t="str">
        <f>INDEX(addresses,'Address Lookup'!C20,5)</f>
        <v>+1 505-667-1186</v>
      </c>
      <c r="D10" s="77"/>
      <c r="E10" s="77"/>
      <c r="F10" s="77"/>
      <c r="G10" s="77"/>
      <c r="H10" s="77"/>
      <c r="I10" s="77"/>
      <c r="J10" s="78"/>
      <c r="K10" s="94" t="s">
        <v>4</v>
      </c>
      <c r="L10" s="94"/>
      <c r="M10" s="94"/>
      <c r="N10" s="130" t="str">
        <f>INDEX(addresses,'Address Lookup'!C21,5)</f>
        <v>+1 505-667-1186</v>
      </c>
      <c r="O10" s="131"/>
      <c r="P10" s="131"/>
      <c r="Q10" s="131"/>
      <c r="R10" s="131"/>
      <c r="S10" s="131"/>
      <c r="T10" s="131"/>
      <c r="U10" s="131"/>
      <c r="V10" s="151"/>
      <c r="W10" s="189"/>
      <c r="X10" s="190"/>
      <c r="Y10" s="190"/>
      <c r="Z10" s="190"/>
      <c r="AA10" s="191"/>
    </row>
    <row r="11" spans="1:27" ht="6" customHeight="1" x14ac:dyDescent="0.2">
      <c r="A11" s="81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115"/>
      <c r="X11" s="115"/>
      <c r="Y11" s="115"/>
      <c r="Z11" s="115"/>
      <c r="AA11" s="116"/>
    </row>
    <row r="12" spans="1:27" ht="23.45" customHeight="1" x14ac:dyDescent="0.2">
      <c r="A12" s="259" t="s">
        <v>8</v>
      </c>
      <c r="B12" s="260"/>
      <c r="C12" s="223" t="s">
        <v>159</v>
      </c>
      <c r="D12" s="224"/>
      <c r="E12" s="224"/>
      <c r="F12" s="224"/>
      <c r="G12" s="224"/>
      <c r="H12" s="224"/>
      <c r="I12" s="224"/>
      <c r="J12" s="225"/>
      <c r="K12" s="91"/>
      <c r="L12" s="92"/>
      <c r="M12" s="92"/>
      <c r="N12" s="92"/>
      <c r="O12" s="92"/>
      <c r="P12" s="92"/>
      <c r="Q12" s="92"/>
      <c r="R12" s="92"/>
      <c r="S12" s="92"/>
      <c r="T12" s="92"/>
      <c r="U12" s="278" t="s">
        <v>377</v>
      </c>
      <c r="V12" s="278"/>
      <c r="W12" s="278"/>
      <c r="X12" s="278"/>
      <c r="Y12" s="278"/>
      <c r="Z12" s="278"/>
      <c r="AA12" s="279"/>
    </row>
    <row r="13" spans="1:27" ht="11.25" customHeight="1" x14ac:dyDescent="0.2">
      <c r="A13" s="75" t="s">
        <v>9</v>
      </c>
      <c r="B13" s="65"/>
      <c r="C13" s="177" t="s">
        <v>145</v>
      </c>
      <c r="D13" s="178"/>
      <c r="E13" s="178"/>
      <c r="F13" s="178"/>
      <c r="G13" s="178"/>
      <c r="H13" s="178"/>
      <c r="I13" s="178"/>
      <c r="J13" s="179"/>
      <c r="K13" s="182" t="s">
        <v>50</v>
      </c>
      <c r="L13" s="183"/>
      <c r="M13" s="38" t="s">
        <v>7</v>
      </c>
      <c r="N13" s="34">
        <f>'Box 1'!N13</f>
        <v>7</v>
      </c>
      <c r="O13" s="65" t="s">
        <v>81</v>
      </c>
      <c r="P13" s="65"/>
      <c r="Q13" s="65"/>
      <c r="R13" s="281">
        <f>SUM(Y22:Y33)+165</f>
        <v>302</v>
      </c>
      <c r="S13" s="281"/>
      <c r="T13" s="10" t="s">
        <v>10</v>
      </c>
      <c r="U13" s="184" t="s">
        <v>379</v>
      </c>
      <c r="V13" s="184"/>
      <c r="W13" s="184"/>
      <c r="X13" s="184"/>
      <c r="Y13" s="184"/>
      <c r="Z13" s="184"/>
      <c r="AA13" s="185"/>
    </row>
    <row r="14" spans="1:27" ht="11.25" customHeight="1" x14ac:dyDescent="0.2">
      <c r="A14" s="75" t="s">
        <v>3</v>
      </c>
      <c r="B14" s="76"/>
      <c r="C14" s="143" t="s">
        <v>146</v>
      </c>
      <c r="D14" s="143"/>
      <c r="E14" s="143"/>
      <c r="F14" s="143"/>
      <c r="G14" s="143"/>
      <c r="H14" s="143"/>
      <c r="I14" s="143"/>
      <c r="J14" s="148"/>
      <c r="K14" s="62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64"/>
    </row>
    <row r="15" spans="1:27" ht="11.25" customHeight="1" x14ac:dyDescent="0.2">
      <c r="A15" s="75"/>
      <c r="B15" s="76"/>
      <c r="C15" s="145"/>
      <c r="D15" s="145"/>
      <c r="E15" s="145"/>
      <c r="F15" s="145"/>
      <c r="G15" s="145"/>
      <c r="H15" s="145"/>
      <c r="I15" s="145"/>
      <c r="J15" s="149"/>
      <c r="K15" s="62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64"/>
    </row>
    <row r="16" spans="1:27" ht="11.25" customHeight="1" x14ac:dyDescent="0.2">
      <c r="A16" s="75"/>
      <c r="B16" s="76"/>
      <c r="C16" s="145"/>
      <c r="D16" s="145"/>
      <c r="E16" s="145"/>
      <c r="F16" s="145"/>
      <c r="G16" s="145"/>
      <c r="H16" s="145"/>
      <c r="I16" s="145"/>
      <c r="J16" s="149"/>
      <c r="K16" s="75" t="s">
        <v>42</v>
      </c>
      <c r="L16" s="65"/>
      <c r="M16" s="65"/>
      <c r="N16" s="65"/>
      <c r="O16" s="202">
        <f>+'Box 1'!O16:T16</f>
        <v>0</v>
      </c>
      <c r="P16" s="202"/>
      <c r="Q16" s="202"/>
      <c r="R16" s="202"/>
      <c r="S16" s="202"/>
      <c r="T16" s="201"/>
      <c r="U16" s="201"/>
      <c r="V16" s="201"/>
      <c r="W16" s="201"/>
      <c r="X16" s="201"/>
      <c r="Y16" s="201"/>
      <c r="Z16" s="201"/>
      <c r="AA16" s="64"/>
    </row>
    <row r="17" spans="1:27" ht="11.25" customHeight="1" x14ac:dyDescent="0.2">
      <c r="A17" s="75"/>
      <c r="B17" s="76"/>
      <c r="C17" s="145"/>
      <c r="D17" s="145"/>
      <c r="E17" s="145"/>
      <c r="F17" s="145"/>
      <c r="G17" s="145"/>
      <c r="H17" s="145"/>
      <c r="I17" s="145"/>
      <c r="J17" s="149"/>
      <c r="K17" s="62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64"/>
    </row>
    <row r="18" spans="1:27" ht="11.25" customHeight="1" x14ac:dyDescent="0.2">
      <c r="A18" s="75"/>
      <c r="B18" s="76"/>
      <c r="C18" s="147"/>
      <c r="D18" s="147"/>
      <c r="E18" s="147"/>
      <c r="F18" s="147"/>
      <c r="G18" s="147"/>
      <c r="H18" s="147"/>
      <c r="I18" s="147"/>
      <c r="J18" s="150"/>
      <c r="K18" s="75" t="s">
        <v>43</v>
      </c>
      <c r="L18" s="65"/>
      <c r="M18" s="65"/>
      <c r="N18" s="65"/>
      <c r="O18" s="203">
        <f>'Box 1'!O18:T18</f>
        <v>0</v>
      </c>
      <c r="P18" s="202"/>
      <c r="Q18" s="202"/>
      <c r="R18" s="202"/>
      <c r="S18" s="202"/>
      <c r="T18" s="204" t="s">
        <v>84</v>
      </c>
      <c r="U18" s="204"/>
      <c r="V18" s="204"/>
      <c r="W18" s="204"/>
      <c r="X18" s="204"/>
      <c r="Y18" s="204"/>
      <c r="Z18" s="204"/>
      <c r="AA18" s="39">
        <f>F22*Z22+F23*Z23+F24*Z24+F25*Z25+F26*Z26+F27*Z27+F28*Z28+F29*Z29+F30*Z30+F31*Z31+F32*Z32+F33*Z33</f>
        <v>24000</v>
      </c>
    </row>
    <row r="19" spans="1:27" ht="11.25" customHeight="1" x14ac:dyDescent="0.2">
      <c r="A19" s="93" t="s">
        <v>4</v>
      </c>
      <c r="B19" s="94"/>
      <c r="C19" s="205" t="s">
        <v>160</v>
      </c>
      <c r="D19" s="206"/>
      <c r="E19" s="206"/>
      <c r="F19" s="206"/>
      <c r="G19" s="206"/>
      <c r="H19" s="206"/>
      <c r="I19" s="206"/>
      <c r="J19" s="207"/>
      <c r="K19" s="62"/>
      <c r="L19" s="201"/>
      <c r="M19" s="201"/>
      <c r="N19" s="201"/>
      <c r="O19" s="201"/>
      <c r="P19" s="201"/>
      <c r="Q19" s="201"/>
      <c r="R19" s="201"/>
      <c r="S19" s="201"/>
      <c r="T19" s="107" t="s">
        <v>54</v>
      </c>
      <c r="U19" s="226"/>
      <c r="V19" s="226"/>
      <c r="W19" s="226"/>
      <c r="X19" s="226"/>
      <c r="Y19" s="226"/>
      <c r="Z19" s="226"/>
      <c r="AA19" s="227"/>
    </row>
    <row r="20" spans="1:27" ht="6" customHeight="1" x14ac:dyDescent="0.2">
      <c r="A20" s="114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28"/>
      <c r="U20" s="229"/>
      <c r="V20" s="229"/>
      <c r="W20" s="229"/>
      <c r="X20" s="230"/>
      <c r="Y20" s="230"/>
      <c r="Z20" s="229"/>
      <c r="AA20" s="231"/>
    </row>
    <row r="21" spans="1:27" ht="22.5" customHeight="1" x14ac:dyDescent="0.2">
      <c r="A21" s="208" t="s">
        <v>11</v>
      </c>
      <c r="B21" s="208"/>
      <c r="C21" s="208"/>
      <c r="D21" s="208" t="s">
        <v>44</v>
      </c>
      <c r="E21" s="208"/>
      <c r="F21" s="6" t="s">
        <v>12</v>
      </c>
      <c r="G21" s="85" t="s">
        <v>32</v>
      </c>
      <c r="H21" s="209"/>
      <c r="I21" s="209"/>
      <c r="J21" s="209"/>
      <c r="K21" s="210"/>
      <c r="L21" s="88" t="s">
        <v>13</v>
      </c>
      <c r="M21" s="209"/>
      <c r="N21" s="209"/>
      <c r="O21" s="210"/>
      <c r="P21" s="88" t="s">
        <v>29</v>
      </c>
      <c r="Q21" s="90"/>
      <c r="R21" s="89"/>
      <c r="S21" s="88" t="s">
        <v>30</v>
      </c>
      <c r="T21" s="212"/>
      <c r="U21" s="213"/>
      <c r="V21" s="127" t="s">
        <v>31</v>
      </c>
      <c r="W21" s="212"/>
      <c r="X21" s="266" t="s">
        <v>33</v>
      </c>
      <c r="Y21" s="274" t="s">
        <v>372</v>
      </c>
      <c r="Z21" s="22" t="s">
        <v>79</v>
      </c>
      <c r="AA21" s="9" t="s">
        <v>36</v>
      </c>
    </row>
    <row r="22" spans="1:27" s="48" customFormat="1" ht="34.5" customHeight="1" x14ac:dyDescent="0.25">
      <c r="A22" s="256" t="s">
        <v>202</v>
      </c>
      <c r="B22" s="256"/>
      <c r="C22" s="256"/>
      <c r="D22" s="257" t="s">
        <v>149</v>
      </c>
      <c r="E22" s="257"/>
      <c r="F22" s="53">
        <v>1</v>
      </c>
      <c r="G22" s="238" t="s">
        <v>203</v>
      </c>
      <c r="H22" s="239"/>
      <c r="I22" s="239"/>
      <c r="J22" s="239"/>
      <c r="K22" s="240"/>
      <c r="L22" s="261" t="s">
        <v>204</v>
      </c>
      <c r="M22" s="262"/>
      <c r="N22" s="262"/>
      <c r="O22" s="263"/>
      <c r="P22" s="261" t="s">
        <v>205</v>
      </c>
      <c r="Q22" s="264"/>
      <c r="R22" s="265"/>
      <c r="S22" s="261" t="s">
        <v>206</v>
      </c>
      <c r="T22" s="262"/>
      <c r="U22" s="263"/>
      <c r="V22" s="261" t="s">
        <v>207</v>
      </c>
      <c r="W22" s="263"/>
      <c r="X22" s="49" t="s">
        <v>155</v>
      </c>
      <c r="Y22" s="271">
        <v>137</v>
      </c>
      <c r="Z22" s="51">
        <v>24000</v>
      </c>
      <c r="AA22" s="46" t="s">
        <v>208</v>
      </c>
    </row>
    <row r="23" spans="1:27" ht="13.5" customHeight="1" x14ac:dyDescent="0.2">
      <c r="A23" s="214"/>
      <c r="B23" s="214"/>
      <c r="C23" s="214"/>
      <c r="D23" s="214"/>
      <c r="E23" s="214"/>
      <c r="F23" s="36"/>
      <c r="G23" s="215"/>
      <c r="H23" s="216"/>
      <c r="I23" s="216"/>
      <c r="J23" s="216"/>
      <c r="K23" s="217"/>
      <c r="L23" s="215"/>
      <c r="M23" s="218"/>
      <c r="N23" s="218"/>
      <c r="O23" s="219"/>
      <c r="P23" s="215"/>
      <c r="Q23" s="216"/>
      <c r="R23" s="217"/>
      <c r="S23" s="215"/>
      <c r="T23" s="218"/>
      <c r="U23" s="219"/>
      <c r="V23" s="215"/>
      <c r="W23" s="219"/>
      <c r="X23" s="280"/>
      <c r="Y23" s="282"/>
      <c r="Z23" s="43"/>
      <c r="AA23" s="8"/>
    </row>
    <row r="24" spans="1:27" ht="13.5" customHeight="1" x14ac:dyDescent="0.2">
      <c r="A24" s="214"/>
      <c r="B24" s="214"/>
      <c r="C24" s="214"/>
      <c r="D24" s="214"/>
      <c r="E24" s="214"/>
      <c r="F24" s="36"/>
      <c r="G24" s="215"/>
      <c r="H24" s="216"/>
      <c r="I24" s="216"/>
      <c r="J24" s="216"/>
      <c r="K24" s="217"/>
      <c r="L24" s="215"/>
      <c r="M24" s="218"/>
      <c r="N24" s="218"/>
      <c r="O24" s="219"/>
      <c r="P24" s="215"/>
      <c r="Q24" s="216"/>
      <c r="R24" s="217"/>
      <c r="S24" s="215"/>
      <c r="T24" s="218"/>
      <c r="U24" s="219"/>
      <c r="V24" s="215"/>
      <c r="W24" s="219"/>
      <c r="X24" s="7"/>
      <c r="Y24" s="270"/>
      <c r="Z24" s="43"/>
      <c r="AA24" s="8"/>
    </row>
    <row r="25" spans="1:27" ht="13.5" customHeight="1" x14ac:dyDescent="0.2">
      <c r="A25" s="214"/>
      <c r="B25" s="214"/>
      <c r="C25" s="214"/>
      <c r="D25" s="214"/>
      <c r="E25" s="214"/>
      <c r="F25" s="36"/>
      <c r="G25" s="220"/>
      <c r="H25" s="221"/>
      <c r="I25" s="221"/>
      <c r="J25" s="221"/>
      <c r="K25" s="222"/>
      <c r="L25" s="215"/>
      <c r="M25" s="218"/>
      <c r="N25" s="218"/>
      <c r="O25" s="219"/>
      <c r="P25" s="215"/>
      <c r="Q25" s="216"/>
      <c r="R25" s="217"/>
      <c r="S25" s="215"/>
      <c r="T25" s="218"/>
      <c r="U25" s="219"/>
      <c r="V25" s="215"/>
      <c r="W25" s="219"/>
      <c r="X25" s="7"/>
      <c r="Y25" s="270"/>
      <c r="Z25" s="43"/>
      <c r="AA25" s="8"/>
    </row>
    <row r="26" spans="1:27" ht="13.5" customHeight="1" x14ac:dyDescent="0.2">
      <c r="A26" s="214"/>
      <c r="B26" s="214"/>
      <c r="C26" s="214"/>
      <c r="D26" s="214"/>
      <c r="E26" s="214"/>
      <c r="F26" s="36"/>
      <c r="G26" s="220"/>
      <c r="H26" s="221"/>
      <c r="I26" s="221"/>
      <c r="J26" s="221"/>
      <c r="K26" s="222"/>
      <c r="L26" s="215"/>
      <c r="M26" s="218"/>
      <c r="N26" s="218"/>
      <c r="O26" s="219"/>
      <c r="P26" s="215"/>
      <c r="Q26" s="216"/>
      <c r="R26" s="217"/>
      <c r="S26" s="215"/>
      <c r="T26" s="218"/>
      <c r="U26" s="219"/>
      <c r="V26" s="215"/>
      <c r="W26" s="219"/>
      <c r="X26" s="7"/>
      <c r="Y26" s="270"/>
      <c r="Z26" s="43"/>
      <c r="AA26" s="8"/>
    </row>
    <row r="27" spans="1:27" ht="13.5" customHeight="1" x14ac:dyDescent="0.2">
      <c r="A27" s="214"/>
      <c r="B27" s="214"/>
      <c r="C27" s="214"/>
      <c r="D27" s="214"/>
      <c r="E27" s="214"/>
      <c r="F27" s="36"/>
      <c r="G27" s="220"/>
      <c r="H27" s="221"/>
      <c r="I27" s="221"/>
      <c r="J27" s="221"/>
      <c r="K27" s="222"/>
      <c r="L27" s="215"/>
      <c r="M27" s="218"/>
      <c r="N27" s="218"/>
      <c r="O27" s="219"/>
      <c r="P27" s="215"/>
      <c r="Q27" s="216"/>
      <c r="R27" s="217"/>
      <c r="S27" s="215"/>
      <c r="T27" s="218"/>
      <c r="U27" s="219"/>
      <c r="V27" s="215"/>
      <c r="W27" s="219"/>
      <c r="X27" s="7"/>
      <c r="Y27" s="270"/>
      <c r="Z27" s="43"/>
      <c r="AA27" s="8"/>
    </row>
    <row r="28" spans="1:27" ht="13.5" customHeight="1" x14ac:dyDescent="0.2">
      <c r="A28" s="214"/>
      <c r="B28" s="214"/>
      <c r="C28" s="214"/>
      <c r="D28" s="214"/>
      <c r="E28" s="214"/>
      <c r="F28" s="36"/>
      <c r="G28" s="220"/>
      <c r="H28" s="221"/>
      <c r="I28" s="221"/>
      <c r="J28" s="221"/>
      <c r="K28" s="222"/>
      <c r="L28" s="215"/>
      <c r="M28" s="218"/>
      <c r="N28" s="218"/>
      <c r="O28" s="219"/>
      <c r="P28" s="215"/>
      <c r="Q28" s="216"/>
      <c r="R28" s="217"/>
      <c r="S28" s="215"/>
      <c r="T28" s="218"/>
      <c r="U28" s="219"/>
      <c r="V28" s="215"/>
      <c r="W28" s="219"/>
      <c r="X28" s="7"/>
      <c r="Y28" s="270"/>
      <c r="Z28" s="43"/>
      <c r="AA28" s="8"/>
    </row>
    <row r="29" spans="1:27" ht="13.5" customHeight="1" x14ac:dyDescent="0.2">
      <c r="A29" s="214"/>
      <c r="B29" s="214"/>
      <c r="C29" s="214"/>
      <c r="D29" s="214"/>
      <c r="E29" s="214"/>
      <c r="F29" s="36"/>
      <c r="G29" s="220"/>
      <c r="H29" s="221"/>
      <c r="I29" s="221"/>
      <c r="J29" s="221"/>
      <c r="K29" s="222"/>
      <c r="L29" s="215"/>
      <c r="M29" s="218"/>
      <c r="N29" s="218"/>
      <c r="O29" s="219"/>
      <c r="P29" s="215"/>
      <c r="Q29" s="216"/>
      <c r="R29" s="217"/>
      <c r="S29" s="215"/>
      <c r="T29" s="218"/>
      <c r="U29" s="219"/>
      <c r="V29" s="215"/>
      <c r="W29" s="219"/>
      <c r="X29" s="7"/>
      <c r="Y29" s="270"/>
      <c r="Z29" s="43"/>
      <c r="AA29" s="8"/>
    </row>
    <row r="30" spans="1:27" ht="13.5" customHeight="1" x14ac:dyDescent="0.2">
      <c r="A30" s="214"/>
      <c r="B30" s="214"/>
      <c r="C30" s="214"/>
      <c r="D30" s="214"/>
      <c r="E30" s="214"/>
      <c r="F30" s="36"/>
      <c r="G30" s="220"/>
      <c r="H30" s="221"/>
      <c r="I30" s="221"/>
      <c r="J30" s="221"/>
      <c r="K30" s="222"/>
      <c r="L30" s="215"/>
      <c r="M30" s="218"/>
      <c r="N30" s="218"/>
      <c r="O30" s="219"/>
      <c r="P30" s="215"/>
      <c r="Q30" s="216"/>
      <c r="R30" s="217"/>
      <c r="S30" s="215"/>
      <c r="T30" s="218"/>
      <c r="U30" s="219"/>
      <c r="V30" s="215"/>
      <c r="W30" s="219"/>
      <c r="X30" s="7"/>
      <c r="Y30" s="270"/>
      <c r="Z30" s="43"/>
      <c r="AA30" s="8"/>
    </row>
    <row r="31" spans="1:27" ht="13.5" customHeight="1" x14ac:dyDescent="0.2">
      <c r="A31" s="214"/>
      <c r="B31" s="214"/>
      <c r="C31" s="214"/>
      <c r="D31" s="214"/>
      <c r="E31" s="214"/>
      <c r="F31" s="36"/>
      <c r="G31" s="220"/>
      <c r="H31" s="221"/>
      <c r="I31" s="221"/>
      <c r="J31" s="221"/>
      <c r="K31" s="222"/>
      <c r="L31" s="215"/>
      <c r="M31" s="218"/>
      <c r="N31" s="218"/>
      <c r="O31" s="219"/>
      <c r="P31" s="215"/>
      <c r="Q31" s="216"/>
      <c r="R31" s="217"/>
      <c r="S31" s="215"/>
      <c r="T31" s="218"/>
      <c r="U31" s="219"/>
      <c r="V31" s="215"/>
      <c r="W31" s="219"/>
      <c r="X31" s="7"/>
      <c r="Y31" s="270"/>
      <c r="Z31" s="43"/>
      <c r="AA31" s="8"/>
    </row>
    <row r="32" spans="1:27" ht="13.5" customHeight="1" x14ac:dyDescent="0.2">
      <c r="A32" s="214"/>
      <c r="B32" s="214"/>
      <c r="C32" s="214"/>
      <c r="D32" s="214"/>
      <c r="E32" s="214"/>
      <c r="F32" s="36"/>
      <c r="G32" s="220"/>
      <c r="H32" s="221"/>
      <c r="I32" s="221"/>
      <c r="J32" s="221"/>
      <c r="K32" s="222"/>
      <c r="L32" s="215"/>
      <c r="M32" s="218"/>
      <c r="N32" s="218"/>
      <c r="O32" s="219"/>
      <c r="P32" s="215"/>
      <c r="Q32" s="216"/>
      <c r="R32" s="217"/>
      <c r="S32" s="215"/>
      <c r="T32" s="218"/>
      <c r="U32" s="219"/>
      <c r="V32" s="215"/>
      <c r="W32" s="219"/>
      <c r="X32" s="7"/>
      <c r="Y32" s="270"/>
      <c r="Z32" s="43"/>
      <c r="AA32" s="8"/>
    </row>
    <row r="33" spans="1:27" ht="13.5" customHeight="1" x14ac:dyDescent="0.2">
      <c r="A33" s="214"/>
      <c r="B33" s="214"/>
      <c r="C33" s="214"/>
      <c r="D33" s="214"/>
      <c r="E33" s="214"/>
      <c r="F33" s="36"/>
      <c r="G33" s="220"/>
      <c r="H33" s="221"/>
      <c r="I33" s="221"/>
      <c r="J33" s="221"/>
      <c r="K33" s="222"/>
      <c r="L33" s="215"/>
      <c r="M33" s="218"/>
      <c r="N33" s="218"/>
      <c r="O33" s="219"/>
      <c r="P33" s="215"/>
      <c r="Q33" s="216"/>
      <c r="R33" s="217"/>
      <c r="S33" s="215"/>
      <c r="T33" s="218"/>
      <c r="U33" s="219"/>
      <c r="V33" s="215"/>
      <c r="W33" s="219"/>
      <c r="X33" s="7"/>
      <c r="Y33" s="270"/>
      <c r="Z33" s="43"/>
      <c r="AA33" s="8"/>
    </row>
    <row r="34" spans="1:27" ht="13.5" customHeight="1" x14ac:dyDescent="0.2">
      <c r="A34" s="1" t="s">
        <v>144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">
      <c r="A35" s="19"/>
    </row>
  </sheetData>
  <mergeCells count="140">
    <mergeCell ref="V32:W32"/>
    <mergeCell ref="G33:K33"/>
    <mergeCell ref="L33:O33"/>
    <mergeCell ref="P33:R33"/>
    <mergeCell ref="S33:U33"/>
    <mergeCell ref="V33:W33"/>
    <mergeCell ref="G32:K32"/>
    <mergeCell ref="L32:O32"/>
    <mergeCell ref="P32:R32"/>
    <mergeCell ref="S32:U32"/>
    <mergeCell ref="V30:W30"/>
    <mergeCell ref="G31:K31"/>
    <mergeCell ref="L31:O31"/>
    <mergeCell ref="P31:R31"/>
    <mergeCell ref="S31:U31"/>
    <mergeCell ref="V31:W31"/>
    <mergeCell ref="G30:K30"/>
    <mergeCell ref="L30:O30"/>
    <mergeCell ref="P30:R30"/>
    <mergeCell ref="S30:U30"/>
    <mergeCell ref="V28:W28"/>
    <mergeCell ref="G29:K29"/>
    <mergeCell ref="L29:O29"/>
    <mergeCell ref="P29:R29"/>
    <mergeCell ref="S29:U29"/>
    <mergeCell ref="V29:W29"/>
    <mergeCell ref="G28:K28"/>
    <mergeCell ref="L28:O28"/>
    <mergeCell ref="P28:R28"/>
    <mergeCell ref="S28:U28"/>
    <mergeCell ref="V26:W26"/>
    <mergeCell ref="G27:K27"/>
    <mergeCell ref="L27:O27"/>
    <mergeCell ref="P27:R27"/>
    <mergeCell ref="S27:U27"/>
    <mergeCell ref="V27:W27"/>
    <mergeCell ref="G26:K26"/>
    <mergeCell ref="L26:O26"/>
    <mergeCell ref="P26:R26"/>
    <mergeCell ref="S26:U26"/>
    <mergeCell ref="V24:W24"/>
    <mergeCell ref="G25:K25"/>
    <mergeCell ref="L25:O25"/>
    <mergeCell ref="P25:R25"/>
    <mergeCell ref="S25:U25"/>
    <mergeCell ref="V25:W25"/>
    <mergeCell ref="P24:R24"/>
    <mergeCell ref="S24:U24"/>
    <mergeCell ref="G24:K24"/>
    <mergeCell ref="L24:O24"/>
    <mergeCell ref="A11:AA11"/>
    <mergeCell ref="C12:J12"/>
    <mergeCell ref="A10:B10"/>
    <mergeCell ref="A12:B12"/>
    <mergeCell ref="C10:J10"/>
    <mergeCell ref="K12:T12"/>
    <mergeCell ref="U12:AA12"/>
    <mergeCell ref="L22:O22"/>
    <mergeCell ref="P22:R22"/>
    <mergeCell ref="S22:U22"/>
    <mergeCell ref="V22:W22"/>
    <mergeCell ref="G21:K21"/>
    <mergeCell ref="L21:O21"/>
    <mergeCell ref="P21:R21"/>
    <mergeCell ref="S21:U21"/>
    <mergeCell ref="C19:J19"/>
    <mergeCell ref="K19:S19"/>
    <mergeCell ref="T19:AA20"/>
    <mergeCell ref="A20:S20"/>
    <mergeCell ref="A19:B19"/>
    <mergeCell ref="V21:W21"/>
    <mergeCell ref="A1:AA1"/>
    <mergeCell ref="C2:J2"/>
    <mergeCell ref="K2:M2"/>
    <mergeCell ref="N2:V2"/>
    <mergeCell ref="W2:X2"/>
    <mergeCell ref="A2:B2"/>
    <mergeCell ref="A3:B3"/>
    <mergeCell ref="A4:B4"/>
    <mergeCell ref="A5:B9"/>
    <mergeCell ref="N4:V4"/>
    <mergeCell ref="C5:J9"/>
    <mergeCell ref="K5:M9"/>
    <mergeCell ref="N5:V9"/>
    <mergeCell ref="C3:J3"/>
    <mergeCell ref="K3:M3"/>
    <mergeCell ref="N3:V3"/>
    <mergeCell ref="W3:AA10"/>
    <mergeCell ref="C4:J4"/>
    <mergeCell ref="K4:M4"/>
    <mergeCell ref="K10:M10"/>
    <mergeCell ref="N10:V10"/>
    <mergeCell ref="A21:C21"/>
    <mergeCell ref="C13:J13"/>
    <mergeCell ref="C14:J18"/>
    <mergeCell ref="D21:E21"/>
    <mergeCell ref="A13:B13"/>
    <mergeCell ref="A14:B18"/>
    <mergeCell ref="V23:W23"/>
    <mergeCell ref="A23:C23"/>
    <mergeCell ref="D23:E23"/>
    <mergeCell ref="A22:C22"/>
    <mergeCell ref="D22:E22"/>
    <mergeCell ref="G23:K23"/>
    <mergeCell ref="L23:O23"/>
    <mergeCell ref="P23:R23"/>
    <mergeCell ref="S23:U23"/>
    <mergeCell ref="G22:K22"/>
    <mergeCell ref="K14:AA15"/>
    <mergeCell ref="K16:N16"/>
    <mergeCell ref="O16:S16"/>
    <mergeCell ref="T16:AA17"/>
    <mergeCell ref="K17:S17"/>
    <mergeCell ref="K18:N18"/>
    <mergeCell ref="O18:S18"/>
    <mergeCell ref="T18:Z18"/>
    <mergeCell ref="A33:C33"/>
    <mergeCell ref="D33:E33"/>
    <mergeCell ref="A32:C32"/>
    <mergeCell ref="D32:E32"/>
    <mergeCell ref="O13:Q13"/>
    <mergeCell ref="K13:L13"/>
    <mergeCell ref="R13:S13"/>
    <mergeCell ref="U13:AA13"/>
    <mergeCell ref="A27:C27"/>
    <mergeCell ref="D27:E27"/>
    <mergeCell ref="A26:C26"/>
    <mergeCell ref="D26:E26"/>
    <mergeCell ref="A29:C29"/>
    <mergeCell ref="D29:E29"/>
    <mergeCell ref="A28:C28"/>
    <mergeCell ref="D28:E28"/>
    <mergeCell ref="A31:C31"/>
    <mergeCell ref="D31:E31"/>
    <mergeCell ref="A30:C30"/>
    <mergeCell ref="D30:E30"/>
    <mergeCell ref="A25:C25"/>
    <mergeCell ref="D25:E25"/>
    <mergeCell ref="A24:C24"/>
    <mergeCell ref="D24:E24"/>
  </mergeCells>
  <phoneticPr fontId="0" type="noConversion"/>
  <dataValidations count="1">
    <dataValidation type="list" allowBlank="1" showInputMessage="1" showErrorMessage="1" sqref="AA23:AA33">
      <formula1>purpose</formula1>
    </dataValidation>
  </dataValidations>
  <printOptions horizontalCentered="1" verticalCentered="1"/>
  <pageMargins left="0.5" right="0.5" top="0.5" bottom="0.5" header="0" footer="0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E39"/>
  <sheetViews>
    <sheetView topLeftCell="A12" zoomScaleNormal="100" workbookViewId="0">
      <selection activeCell="AC35" sqref="AC35"/>
    </sheetView>
  </sheetViews>
  <sheetFormatPr defaultColWidth="4.7109375" defaultRowHeight="12.75" x14ac:dyDescent="0.2"/>
  <cols>
    <col min="1" max="1" width="4.7109375" customWidth="1"/>
    <col min="2" max="2" width="3.42578125" customWidth="1"/>
    <col min="3" max="3" width="2.28515625" customWidth="1"/>
    <col min="4" max="4" width="3.7109375" customWidth="1"/>
    <col min="5" max="5" width="3" customWidth="1"/>
    <col min="6" max="9" width="4.7109375" customWidth="1"/>
    <col min="10" max="10" width="8.7109375" customWidth="1"/>
    <col min="11" max="13" width="4.7109375" customWidth="1"/>
    <col min="14" max="14" width="3.7109375" customWidth="1"/>
    <col min="15" max="15" width="4.5703125" customWidth="1"/>
    <col min="16" max="20" width="4.7109375" customWidth="1"/>
    <col min="21" max="21" width="3.85546875" customWidth="1"/>
    <col min="22" max="22" width="3.42578125" customWidth="1"/>
    <col min="23" max="23" width="4.7109375" customWidth="1"/>
    <col min="24" max="25" width="5.7109375" customWidth="1"/>
    <col min="26" max="26" width="7.7109375" customWidth="1"/>
    <col min="27" max="27" width="13.7109375" customWidth="1"/>
  </cols>
  <sheetData>
    <row r="1" spans="1:27" ht="15.75" x14ac:dyDescent="0.2">
      <c r="A1" s="168" t="s">
        <v>125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</row>
    <row r="2" spans="1:27" ht="23.45" customHeight="1" x14ac:dyDescent="0.2">
      <c r="A2" s="169" t="s">
        <v>0</v>
      </c>
      <c r="B2" s="170"/>
      <c r="C2" s="171" t="str">
        <f>INDEX(addresses,'Address Lookup'!C20,1)</f>
        <v>LASF (LANL)</v>
      </c>
      <c r="D2" s="172"/>
      <c r="E2" s="172"/>
      <c r="F2" s="172"/>
      <c r="G2" s="172"/>
      <c r="H2" s="172"/>
      <c r="I2" s="172"/>
      <c r="J2" s="173"/>
      <c r="K2" s="174" t="s">
        <v>5</v>
      </c>
      <c r="L2" s="174"/>
      <c r="M2" s="174"/>
      <c r="N2" s="171" t="str">
        <f>INDEX(addresses,'Address Lookup'!C21,1)</f>
        <v>LASF (LANL)</v>
      </c>
      <c r="O2" s="172"/>
      <c r="P2" s="172"/>
      <c r="Q2" s="172"/>
      <c r="R2" s="172"/>
      <c r="S2" s="172"/>
      <c r="T2" s="172"/>
      <c r="U2" s="172"/>
      <c r="V2" s="173"/>
      <c r="W2" s="175"/>
      <c r="X2" s="176"/>
      <c r="Y2" s="58"/>
      <c r="Z2" s="12" t="s">
        <v>6</v>
      </c>
      <c r="AA2" s="11">
        <f>'Box 1'!AA2</f>
        <v>41555</v>
      </c>
    </row>
    <row r="3" spans="1:27" ht="11.25" customHeight="1" x14ac:dyDescent="0.2">
      <c r="A3" s="75" t="s">
        <v>1</v>
      </c>
      <c r="B3" s="65"/>
      <c r="C3" s="234" t="str">
        <f>INDEX(addresses,'Address Lookup'!C20,2)</f>
        <v>John Archuleta</v>
      </c>
      <c r="D3" s="77"/>
      <c r="E3" s="77"/>
      <c r="F3" s="77"/>
      <c r="G3" s="77"/>
      <c r="H3" s="77"/>
      <c r="I3" s="77"/>
      <c r="J3" s="78"/>
      <c r="K3" s="65" t="s">
        <v>1</v>
      </c>
      <c r="L3" s="65"/>
      <c r="M3" s="65"/>
      <c r="N3" s="130" t="str">
        <f>INDEX(addresses,'Address Lookup'!C21,2)</f>
        <v>John Archuleta</v>
      </c>
      <c r="O3" s="131"/>
      <c r="P3" s="131"/>
      <c r="Q3" s="131"/>
      <c r="R3" s="131"/>
      <c r="S3" s="131"/>
      <c r="T3" s="131"/>
      <c r="U3" s="131"/>
      <c r="V3" s="151"/>
      <c r="W3" s="186"/>
      <c r="X3" s="187"/>
      <c r="Y3" s="187"/>
      <c r="Z3" s="187"/>
      <c r="AA3" s="188"/>
    </row>
    <row r="4" spans="1:27" ht="11.25" customHeight="1" x14ac:dyDescent="0.2">
      <c r="A4" s="75" t="s">
        <v>2</v>
      </c>
      <c r="B4" s="65"/>
      <c r="C4" s="234" t="str">
        <f>INDEX(addresses,'Address Lookup'!C20,3)</f>
        <v>LOS ALAMOS STAGING FACILITY</v>
      </c>
      <c r="D4" s="77"/>
      <c r="E4" s="77"/>
      <c r="F4" s="77"/>
      <c r="G4" s="77"/>
      <c r="H4" s="77"/>
      <c r="I4" s="77"/>
      <c r="J4" s="78"/>
      <c r="K4" s="65" t="s">
        <v>2</v>
      </c>
      <c r="L4" s="65"/>
      <c r="M4" s="65"/>
      <c r="N4" s="130" t="str">
        <f>INDEX(addresses,'Address Lookup'!C21,3)</f>
        <v>LOS ALAMOS STAGING FACILITY</v>
      </c>
      <c r="O4" s="131"/>
      <c r="P4" s="131"/>
      <c r="Q4" s="131"/>
      <c r="R4" s="131"/>
      <c r="S4" s="131"/>
      <c r="T4" s="131"/>
      <c r="U4" s="131"/>
      <c r="V4" s="151"/>
      <c r="W4" s="186"/>
      <c r="X4" s="187"/>
      <c r="Y4" s="187"/>
      <c r="Z4" s="187"/>
      <c r="AA4" s="188"/>
    </row>
    <row r="5" spans="1:27" ht="11.25" customHeight="1" x14ac:dyDescent="0.2">
      <c r="A5" s="75" t="s">
        <v>3</v>
      </c>
      <c r="B5" s="76"/>
      <c r="C5" s="192" t="str">
        <f>INDEX(addresses,'Address Lookup'!C20,4)</f>
        <v>Los Alamos National Laboratory
SM-30, Bikini Atoll Road
TA-51, Bldg 23, DP 10U, MS J577
Los Alamos, NM  87545
U.S.A.</v>
      </c>
      <c r="D5" s="96"/>
      <c r="E5" s="96"/>
      <c r="F5" s="96"/>
      <c r="G5" s="96"/>
      <c r="H5" s="96"/>
      <c r="I5" s="96"/>
      <c r="J5" s="97"/>
      <c r="K5" s="65" t="s">
        <v>3</v>
      </c>
      <c r="L5" s="65"/>
      <c r="M5" s="65"/>
      <c r="N5" s="142" t="str">
        <f>INDEX(addresses,'Address Lookup'!C21,4)</f>
        <v>Los Alamos National Laboratory
SM-30, Bikini Atoll Road
TA-51, Bldg 23, DP 10U, MS J577
Los Alamos, NM  87545
U.S.A.</v>
      </c>
      <c r="O5" s="143"/>
      <c r="P5" s="143"/>
      <c r="Q5" s="143"/>
      <c r="R5" s="143"/>
      <c r="S5" s="143"/>
      <c r="T5" s="143"/>
      <c r="U5" s="143"/>
      <c r="V5" s="148"/>
      <c r="W5" s="186"/>
      <c r="X5" s="187"/>
      <c r="Y5" s="187"/>
      <c r="Z5" s="187"/>
      <c r="AA5" s="188"/>
    </row>
    <row r="6" spans="1:27" ht="11.25" customHeight="1" x14ac:dyDescent="0.2">
      <c r="A6" s="75"/>
      <c r="B6" s="76"/>
      <c r="C6" s="232"/>
      <c r="D6" s="98"/>
      <c r="E6" s="98"/>
      <c r="F6" s="98"/>
      <c r="G6" s="98"/>
      <c r="H6" s="98"/>
      <c r="I6" s="98"/>
      <c r="J6" s="99"/>
      <c r="K6" s="65"/>
      <c r="L6" s="65"/>
      <c r="M6" s="65"/>
      <c r="N6" s="144"/>
      <c r="O6" s="145"/>
      <c r="P6" s="145"/>
      <c r="Q6" s="145"/>
      <c r="R6" s="145"/>
      <c r="S6" s="145"/>
      <c r="T6" s="145"/>
      <c r="U6" s="145"/>
      <c r="V6" s="149"/>
      <c r="W6" s="186"/>
      <c r="X6" s="187"/>
      <c r="Y6" s="187"/>
      <c r="Z6" s="187"/>
      <c r="AA6" s="188"/>
    </row>
    <row r="7" spans="1:27" ht="11.25" customHeight="1" x14ac:dyDescent="0.2">
      <c r="A7" s="75"/>
      <c r="B7" s="76"/>
      <c r="C7" s="232"/>
      <c r="D7" s="98"/>
      <c r="E7" s="98"/>
      <c r="F7" s="98"/>
      <c r="G7" s="98"/>
      <c r="H7" s="98"/>
      <c r="I7" s="98"/>
      <c r="J7" s="99"/>
      <c r="K7" s="65"/>
      <c r="L7" s="65"/>
      <c r="M7" s="65"/>
      <c r="N7" s="144"/>
      <c r="O7" s="145"/>
      <c r="P7" s="145"/>
      <c r="Q7" s="145"/>
      <c r="R7" s="145"/>
      <c r="S7" s="145"/>
      <c r="T7" s="145"/>
      <c r="U7" s="145"/>
      <c r="V7" s="149"/>
      <c r="W7" s="186"/>
      <c r="X7" s="187"/>
      <c r="Y7" s="187"/>
      <c r="Z7" s="187"/>
      <c r="AA7" s="188"/>
    </row>
    <row r="8" spans="1:27" ht="11.25" customHeight="1" x14ac:dyDescent="0.2">
      <c r="A8" s="75"/>
      <c r="B8" s="76"/>
      <c r="C8" s="232"/>
      <c r="D8" s="98"/>
      <c r="E8" s="98"/>
      <c r="F8" s="98"/>
      <c r="G8" s="98"/>
      <c r="H8" s="98"/>
      <c r="I8" s="98"/>
      <c r="J8" s="99"/>
      <c r="K8" s="65"/>
      <c r="L8" s="65"/>
      <c r="M8" s="65"/>
      <c r="N8" s="144"/>
      <c r="O8" s="145"/>
      <c r="P8" s="145"/>
      <c r="Q8" s="145"/>
      <c r="R8" s="145"/>
      <c r="S8" s="145"/>
      <c r="T8" s="145"/>
      <c r="U8" s="145"/>
      <c r="V8" s="149"/>
      <c r="W8" s="186"/>
      <c r="X8" s="187"/>
      <c r="Y8" s="187"/>
      <c r="Z8" s="187"/>
      <c r="AA8" s="188"/>
    </row>
    <row r="9" spans="1:27" ht="11.25" customHeight="1" x14ac:dyDescent="0.2">
      <c r="A9" s="75"/>
      <c r="B9" s="76"/>
      <c r="C9" s="233"/>
      <c r="D9" s="100"/>
      <c r="E9" s="100"/>
      <c r="F9" s="100"/>
      <c r="G9" s="100"/>
      <c r="H9" s="100"/>
      <c r="I9" s="100"/>
      <c r="J9" s="101"/>
      <c r="K9" s="65"/>
      <c r="L9" s="65"/>
      <c r="M9" s="65"/>
      <c r="N9" s="146"/>
      <c r="O9" s="147"/>
      <c r="P9" s="147"/>
      <c r="Q9" s="147"/>
      <c r="R9" s="147"/>
      <c r="S9" s="147"/>
      <c r="T9" s="147"/>
      <c r="U9" s="147"/>
      <c r="V9" s="150"/>
      <c r="W9" s="186"/>
      <c r="X9" s="187"/>
      <c r="Y9" s="187"/>
      <c r="Z9" s="187"/>
      <c r="AA9" s="188"/>
    </row>
    <row r="10" spans="1:27" ht="11.25" customHeight="1" x14ac:dyDescent="0.2">
      <c r="A10" s="93" t="s">
        <v>4</v>
      </c>
      <c r="B10" s="94"/>
      <c r="C10" s="234" t="str">
        <f>INDEX(addresses,'Address Lookup'!C20,5)</f>
        <v>+1 505-667-1186</v>
      </c>
      <c r="D10" s="77"/>
      <c r="E10" s="77"/>
      <c r="F10" s="77"/>
      <c r="G10" s="77"/>
      <c r="H10" s="77"/>
      <c r="I10" s="77"/>
      <c r="J10" s="78"/>
      <c r="K10" s="94" t="s">
        <v>4</v>
      </c>
      <c r="L10" s="94"/>
      <c r="M10" s="94"/>
      <c r="N10" s="130" t="str">
        <f>INDEX(addresses,'Address Lookup'!C21,5)</f>
        <v>+1 505-667-1186</v>
      </c>
      <c r="O10" s="131"/>
      <c r="P10" s="131"/>
      <c r="Q10" s="131"/>
      <c r="R10" s="131"/>
      <c r="S10" s="131"/>
      <c r="T10" s="131"/>
      <c r="U10" s="131"/>
      <c r="V10" s="151"/>
      <c r="W10" s="189"/>
      <c r="X10" s="190"/>
      <c r="Y10" s="190"/>
      <c r="Z10" s="190"/>
      <c r="AA10" s="191"/>
    </row>
    <row r="11" spans="1:27" ht="6" customHeight="1" x14ac:dyDescent="0.2">
      <c r="A11" s="81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115"/>
      <c r="X11" s="115"/>
      <c r="Y11" s="115"/>
      <c r="Z11" s="115"/>
      <c r="AA11" s="116"/>
    </row>
    <row r="12" spans="1:27" ht="23.45" customHeight="1" x14ac:dyDescent="0.2">
      <c r="A12" s="169" t="s">
        <v>8</v>
      </c>
      <c r="B12" s="170"/>
      <c r="C12" s="223" t="s">
        <v>159</v>
      </c>
      <c r="D12" s="224"/>
      <c r="E12" s="224"/>
      <c r="F12" s="224"/>
      <c r="G12" s="224"/>
      <c r="H12" s="224"/>
      <c r="I12" s="224"/>
      <c r="J12" s="225"/>
      <c r="K12" s="91"/>
      <c r="L12" s="92"/>
      <c r="M12" s="92"/>
      <c r="N12" s="92"/>
      <c r="O12" s="92"/>
      <c r="P12" s="92"/>
      <c r="Q12" s="92"/>
      <c r="R12" s="92"/>
      <c r="S12" s="92"/>
      <c r="T12" s="92"/>
      <c r="U12" s="278" t="s">
        <v>377</v>
      </c>
      <c r="V12" s="278"/>
      <c r="W12" s="278"/>
      <c r="X12" s="278"/>
      <c r="Y12" s="278"/>
      <c r="Z12" s="278"/>
      <c r="AA12" s="279"/>
    </row>
    <row r="13" spans="1:27" ht="11.25" customHeight="1" x14ac:dyDescent="0.2">
      <c r="A13" s="75" t="s">
        <v>9</v>
      </c>
      <c r="B13" s="65"/>
      <c r="C13" s="177" t="s">
        <v>145</v>
      </c>
      <c r="D13" s="178"/>
      <c r="E13" s="178"/>
      <c r="F13" s="178"/>
      <c r="G13" s="178"/>
      <c r="H13" s="178"/>
      <c r="I13" s="178"/>
      <c r="J13" s="179"/>
      <c r="K13" s="182" t="s">
        <v>51</v>
      </c>
      <c r="L13" s="183"/>
      <c r="M13" s="38" t="s">
        <v>7</v>
      </c>
      <c r="N13" s="34">
        <f>'Box 1'!N13</f>
        <v>7</v>
      </c>
      <c r="O13" s="65" t="s">
        <v>81</v>
      </c>
      <c r="P13" s="65"/>
      <c r="Q13" s="65"/>
      <c r="R13" s="289">
        <f>15+F22*Y22+F23*Y23+F24*Y24+F25*Y25+F26*Y26+F27*Y27+F28*Y28+F29*Y29+F30*Y30+F31*Y31+F32*Y32+F33*Y33+F34*Y34+F35*Y35+F36*Y36+F37*Y37+F38*Y38</f>
        <v>106.49999999999997</v>
      </c>
      <c r="S13" s="289"/>
      <c r="T13" s="10" t="s">
        <v>10</v>
      </c>
      <c r="U13" s="184" t="s">
        <v>376</v>
      </c>
      <c r="V13" s="184"/>
      <c r="W13" s="184"/>
      <c r="X13" s="184"/>
      <c r="Y13" s="184"/>
      <c r="Z13" s="184"/>
      <c r="AA13" s="185"/>
    </row>
    <row r="14" spans="1:27" ht="11.25" customHeight="1" x14ac:dyDescent="0.2">
      <c r="A14" s="75" t="s">
        <v>3</v>
      </c>
      <c r="B14" s="76"/>
      <c r="C14" s="143" t="s">
        <v>146</v>
      </c>
      <c r="D14" s="143"/>
      <c r="E14" s="143"/>
      <c r="F14" s="143"/>
      <c r="G14" s="143"/>
      <c r="H14" s="143"/>
      <c r="I14" s="143"/>
      <c r="J14" s="148"/>
      <c r="K14" s="62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64"/>
    </row>
    <row r="15" spans="1:27" ht="11.25" customHeight="1" x14ac:dyDescent="0.2">
      <c r="A15" s="75"/>
      <c r="B15" s="76"/>
      <c r="C15" s="145"/>
      <c r="D15" s="145"/>
      <c r="E15" s="145"/>
      <c r="F15" s="145"/>
      <c r="G15" s="145"/>
      <c r="H15" s="145"/>
      <c r="I15" s="145"/>
      <c r="J15" s="149"/>
      <c r="K15" s="62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64"/>
    </row>
    <row r="16" spans="1:27" ht="11.25" customHeight="1" x14ac:dyDescent="0.2">
      <c r="A16" s="75"/>
      <c r="B16" s="76"/>
      <c r="C16" s="145"/>
      <c r="D16" s="145"/>
      <c r="E16" s="145"/>
      <c r="F16" s="145"/>
      <c r="G16" s="145"/>
      <c r="H16" s="145"/>
      <c r="I16" s="145"/>
      <c r="J16" s="149"/>
      <c r="K16" s="75" t="s">
        <v>42</v>
      </c>
      <c r="L16" s="65"/>
      <c r="M16" s="65"/>
      <c r="N16" s="65"/>
      <c r="O16" s="202">
        <f>+'Box 1'!O16:T16</f>
        <v>0</v>
      </c>
      <c r="P16" s="202"/>
      <c r="Q16" s="202"/>
      <c r="R16" s="202"/>
      <c r="S16" s="202"/>
      <c r="T16" s="201"/>
      <c r="U16" s="201"/>
      <c r="V16" s="201"/>
      <c r="W16" s="201"/>
      <c r="X16" s="201"/>
      <c r="Y16" s="201"/>
      <c r="Z16" s="201"/>
      <c r="AA16" s="64"/>
    </row>
    <row r="17" spans="1:31" ht="11.25" customHeight="1" x14ac:dyDescent="0.2">
      <c r="A17" s="75"/>
      <c r="B17" s="76"/>
      <c r="C17" s="145"/>
      <c r="D17" s="145"/>
      <c r="E17" s="145"/>
      <c r="F17" s="145"/>
      <c r="G17" s="145"/>
      <c r="H17" s="145"/>
      <c r="I17" s="145"/>
      <c r="J17" s="149"/>
      <c r="K17" s="62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64"/>
    </row>
    <row r="18" spans="1:31" ht="11.25" customHeight="1" x14ac:dyDescent="0.2">
      <c r="A18" s="75"/>
      <c r="B18" s="76"/>
      <c r="C18" s="147"/>
      <c r="D18" s="147"/>
      <c r="E18" s="147"/>
      <c r="F18" s="147"/>
      <c r="G18" s="147"/>
      <c r="H18" s="147"/>
      <c r="I18" s="147"/>
      <c r="J18" s="150"/>
      <c r="K18" s="75" t="s">
        <v>43</v>
      </c>
      <c r="L18" s="65"/>
      <c r="M18" s="65"/>
      <c r="N18" s="65"/>
      <c r="O18" s="203">
        <f>'Box 1'!O18:T18</f>
        <v>0</v>
      </c>
      <c r="P18" s="202"/>
      <c r="Q18" s="202"/>
      <c r="R18" s="202"/>
      <c r="S18" s="202"/>
      <c r="T18" s="204" t="s">
        <v>85</v>
      </c>
      <c r="U18" s="204"/>
      <c r="V18" s="204"/>
      <c r="W18" s="204"/>
      <c r="X18" s="204"/>
      <c r="Y18" s="204"/>
      <c r="Z18" s="204"/>
      <c r="AA18" s="39">
        <f>F22*Z22+F23*Z23+F24*Z24+F25*Z25+F26*Z26+F27*Z27+F28*Z28+F29*Z29+F31*Z31+F30*Z30+F32*Z32+F33*Z33+F34*Z34+F35*Z35+F36*Z36+F37*Z37+F38*Z38</f>
        <v>7740</v>
      </c>
    </row>
    <row r="19" spans="1:31" ht="11.25" customHeight="1" x14ac:dyDescent="0.2">
      <c r="A19" s="93" t="s">
        <v>4</v>
      </c>
      <c r="B19" s="94"/>
      <c r="C19" s="205" t="s">
        <v>160</v>
      </c>
      <c r="D19" s="206"/>
      <c r="E19" s="206"/>
      <c r="F19" s="206"/>
      <c r="G19" s="206"/>
      <c r="H19" s="206"/>
      <c r="I19" s="206"/>
      <c r="J19" s="207"/>
      <c r="K19" s="62"/>
      <c r="L19" s="201"/>
      <c r="M19" s="201"/>
      <c r="N19" s="201"/>
      <c r="O19" s="201"/>
      <c r="P19" s="201"/>
      <c r="Q19" s="201"/>
      <c r="R19" s="201"/>
      <c r="S19" s="201"/>
      <c r="T19" s="107" t="s">
        <v>54</v>
      </c>
      <c r="U19" s="226"/>
      <c r="V19" s="226"/>
      <c r="W19" s="226"/>
      <c r="X19" s="226"/>
      <c r="Y19" s="226"/>
      <c r="Z19" s="226"/>
      <c r="AA19" s="227"/>
    </row>
    <row r="20" spans="1:31" ht="6" customHeight="1" x14ac:dyDescent="0.2">
      <c r="A20" s="114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28"/>
      <c r="U20" s="229"/>
      <c r="V20" s="229"/>
      <c r="W20" s="229"/>
      <c r="X20" s="230"/>
      <c r="Y20" s="230"/>
      <c r="Z20" s="229"/>
      <c r="AA20" s="231"/>
    </row>
    <row r="21" spans="1:31" ht="22.5" customHeight="1" x14ac:dyDescent="0.2">
      <c r="A21" s="208" t="s">
        <v>11</v>
      </c>
      <c r="B21" s="208"/>
      <c r="C21" s="208"/>
      <c r="D21" s="208" t="s">
        <v>44</v>
      </c>
      <c r="E21" s="208"/>
      <c r="F21" s="6" t="s">
        <v>12</v>
      </c>
      <c r="G21" s="85" t="s">
        <v>32</v>
      </c>
      <c r="H21" s="209"/>
      <c r="I21" s="209"/>
      <c r="J21" s="209"/>
      <c r="K21" s="210"/>
      <c r="L21" s="88" t="s">
        <v>13</v>
      </c>
      <c r="M21" s="209"/>
      <c r="N21" s="209"/>
      <c r="O21" s="210"/>
      <c r="P21" s="88" t="s">
        <v>29</v>
      </c>
      <c r="Q21" s="90"/>
      <c r="R21" s="89"/>
      <c r="S21" s="88" t="s">
        <v>30</v>
      </c>
      <c r="T21" s="212"/>
      <c r="U21" s="213"/>
      <c r="V21" s="127" t="s">
        <v>31</v>
      </c>
      <c r="W21" s="212"/>
      <c r="X21" s="266" t="s">
        <v>33</v>
      </c>
      <c r="Y21" s="274" t="s">
        <v>373</v>
      </c>
      <c r="Z21" s="22" t="s">
        <v>79</v>
      </c>
      <c r="AA21" s="9" t="s">
        <v>36</v>
      </c>
    </row>
    <row r="22" spans="1:31" s="48" customFormat="1" ht="22.5" customHeight="1" x14ac:dyDescent="0.25">
      <c r="A22" s="83" t="s">
        <v>209</v>
      </c>
      <c r="B22" s="83" t="s">
        <v>148</v>
      </c>
      <c r="C22" s="83" t="s">
        <v>148</v>
      </c>
      <c r="D22" s="257" t="s">
        <v>149</v>
      </c>
      <c r="E22" s="257"/>
      <c r="F22" s="283">
        <v>1</v>
      </c>
      <c r="G22" s="238" t="s">
        <v>359</v>
      </c>
      <c r="H22" s="239"/>
      <c r="I22" s="239"/>
      <c r="J22" s="239"/>
      <c r="K22" s="240"/>
      <c r="L22" s="284" t="s">
        <v>210</v>
      </c>
      <c r="M22" s="285"/>
      <c r="N22" s="285"/>
      <c r="O22" s="286"/>
      <c r="P22" s="284" t="s">
        <v>211</v>
      </c>
      <c r="Q22" s="287"/>
      <c r="R22" s="288"/>
      <c r="S22" s="253" t="s">
        <v>212</v>
      </c>
      <c r="T22" s="254"/>
      <c r="U22" s="255"/>
      <c r="V22" s="284" t="s">
        <v>58</v>
      </c>
      <c r="W22" s="286"/>
      <c r="X22" s="49" t="s">
        <v>155</v>
      </c>
      <c r="Y22" s="275">
        <v>14.7</v>
      </c>
      <c r="Z22" s="54">
        <v>740</v>
      </c>
      <c r="AA22" s="55" t="s">
        <v>213</v>
      </c>
      <c r="AB22" s="47"/>
      <c r="AC22" s="47"/>
      <c r="AD22" s="47"/>
      <c r="AE22" s="47"/>
    </row>
    <row r="23" spans="1:31" s="48" customFormat="1" ht="51" customHeight="1" x14ac:dyDescent="0.25">
      <c r="A23" s="83" t="s">
        <v>209</v>
      </c>
      <c r="B23" s="83" t="s">
        <v>148</v>
      </c>
      <c r="C23" s="83" t="s">
        <v>148</v>
      </c>
      <c r="D23" s="257" t="s">
        <v>149</v>
      </c>
      <c r="E23" s="257"/>
      <c r="F23" s="283">
        <v>4</v>
      </c>
      <c r="G23" s="238" t="s">
        <v>360</v>
      </c>
      <c r="H23" s="239"/>
      <c r="I23" s="239"/>
      <c r="J23" s="239"/>
      <c r="K23" s="240"/>
      <c r="L23" s="284" t="s">
        <v>210</v>
      </c>
      <c r="M23" s="285"/>
      <c r="N23" s="285"/>
      <c r="O23" s="286"/>
      <c r="P23" s="284" t="s">
        <v>214</v>
      </c>
      <c r="Q23" s="287"/>
      <c r="R23" s="288"/>
      <c r="S23" s="253" t="s">
        <v>361</v>
      </c>
      <c r="T23" s="254"/>
      <c r="U23" s="255"/>
      <c r="V23" s="284" t="s">
        <v>58</v>
      </c>
      <c r="W23" s="286"/>
      <c r="X23" s="49" t="s">
        <v>155</v>
      </c>
      <c r="Y23" s="275">
        <v>14.7</v>
      </c>
      <c r="Z23" s="54">
        <v>500</v>
      </c>
      <c r="AA23" s="55" t="s">
        <v>213</v>
      </c>
    </row>
    <row r="24" spans="1:31" s="48" customFormat="1" ht="25.5" customHeight="1" x14ac:dyDescent="0.25">
      <c r="A24" s="83" t="s">
        <v>209</v>
      </c>
      <c r="B24" s="83" t="s">
        <v>148</v>
      </c>
      <c r="C24" s="83" t="s">
        <v>148</v>
      </c>
      <c r="D24" s="257" t="s">
        <v>149</v>
      </c>
      <c r="E24" s="257"/>
      <c r="F24" s="283">
        <v>1</v>
      </c>
      <c r="G24" s="284" t="s">
        <v>215</v>
      </c>
      <c r="H24" s="287"/>
      <c r="I24" s="287"/>
      <c r="J24" s="287"/>
      <c r="K24" s="288"/>
      <c r="L24" s="284" t="s">
        <v>216</v>
      </c>
      <c r="M24" s="285"/>
      <c r="N24" s="285"/>
      <c r="O24" s="286"/>
      <c r="P24" s="284" t="s">
        <v>217</v>
      </c>
      <c r="Q24" s="287"/>
      <c r="R24" s="288"/>
      <c r="S24" s="253" t="s">
        <v>218</v>
      </c>
      <c r="T24" s="254"/>
      <c r="U24" s="255"/>
      <c r="V24" s="284" t="s">
        <v>58</v>
      </c>
      <c r="W24" s="286"/>
      <c r="X24" s="49" t="s">
        <v>155</v>
      </c>
      <c r="Y24" s="275">
        <v>7</v>
      </c>
      <c r="Z24" s="54">
        <v>2000</v>
      </c>
      <c r="AA24" s="55" t="s">
        <v>219</v>
      </c>
    </row>
    <row r="25" spans="1:31" s="48" customFormat="1" ht="22.5" customHeight="1" x14ac:dyDescent="0.25">
      <c r="A25" s="83" t="s">
        <v>209</v>
      </c>
      <c r="B25" s="83" t="s">
        <v>148</v>
      </c>
      <c r="C25" s="83" t="s">
        <v>148</v>
      </c>
      <c r="D25" s="257" t="s">
        <v>149</v>
      </c>
      <c r="E25" s="257"/>
      <c r="F25" s="283">
        <v>1</v>
      </c>
      <c r="G25" s="238" t="s">
        <v>220</v>
      </c>
      <c r="H25" s="239"/>
      <c r="I25" s="239"/>
      <c r="J25" s="239"/>
      <c r="K25" s="240"/>
      <c r="L25" s="284" t="s">
        <v>221</v>
      </c>
      <c r="M25" s="285"/>
      <c r="N25" s="285"/>
      <c r="O25" s="286"/>
      <c r="P25" s="284" t="s">
        <v>222</v>
      </c>
      <c r="Q25" s="287"/>
      <c r="R25" s="288"/>
      <c r="S25" s="253" t="s">
        <v>223</v>
      </c>
      <c r="T25" s="254"/>
      <c r="U25" s="255"/>
      <c r="V25" s="284" t="s">
        <v>58</v>
      </c>
      <c r="W25" s="286"/>
      <c r="X25" s="49" t="s">
        <v>155</v>
      </c>
      <c r="Y25" s="275">
        <v>0.3</v>
      </c>
      <c r="Z25" s="54">
        <v>200</v>
      </c>
      <c r="AA25" s="55" t="s">
        <v>224</v>
      </c>
    </row>
    <row r="26" spans="1:31" s="48" customFormat="1" ht="24" customHeight="1" x14ac:dyDescent="0.25">
      <c r="A26" s="83" t="s">
        <v>209</v>
      </c>
      <c r="B26" s="83" t="s">
        <v>148</v>
      </c>
      <c r="C26" s="83" t="s">
        <v>148</v>
      </c>
      <c r="D26" s="257" t="s">
        <v>149</v>
      </c>
      <c r="E26" s="257"/>
      <c r="F26" s="283">
        <v>1</v>
      </c>
      <c r="G26" s="238" t="s">
        <v>220</v>
      </c>
      <c r="H26" s="239"/>
      <c r="I26" s="239"/>
      <c r="J26" s="239"/>
      <c r="K26" s="240"/>
      <c r="L26" s="284" t="s">
        <v>221</v>
      </c>
      <c r="M26" s="285"/>
      <c r="N26" s="285"/>
      <c r="O26" s="286"/>
      <c r="P26" s="284" t="s">
        <v>225</v>
      </c>
      <c r="Q26" s="287"/>
      <c r="R26" s="288"/>
      <c r="S26" s="253" t="s">
        <v>58</v>
      </c>
      <c r="T26" s="254"/>
      <c r="U26" s="255"/>
      <c r="V26" s="284" t="s">
        <v>58</v>
      </c>
      <c r="W26" s="286"/>
      <c r="X26" s="49" t="s">
        <v>155</v>
      </c>
      <c r="Y26" s="275">
        <v>0.3</v>
      </c>
      <c r="Z26" s="54">
        <v>200</v>
      </c>
      <c r="AA26" s="55" t="s">
        <v>224</v>
      </c>
    </row>
    <row r="27" spans="1:31" s="48" customFormat="1" ht="27" customHeight="1" x14ac:dyDescent="0.25">
      <c r="A27" s="83" t="s">
        <v>209</v>
      </c>
      <c r="B27" s="83" t="s">
        <v>148</v>
      </c>
      <c r="C27" s="83" t="s">
        <v>148</v>
      </c>
      <c r="D27" s="257" t="s">
        <v>149</v>
      </c>
      <c r="E27" s="257"/>
      <c r="F27" s="283">
        <v>2</v>
      </c>
      <c r="G27" s="238" t="s">
        <v>220</v>
      </c>
      <c r="H27" s="239"/>
      <c r="I27" s="239"/>
      <c r="J27" s="239"/>
      <c r="K27" s="240"/>
      <c r="L27" s="284" t="s">
        <v>221</v>
      </c>
      <c r="M27" s="285"/>
      <c r="N27" s="285"/>
      <c r="O27" s="286"/>
      <c r="P27" s="284" t="s">
        <v>226</v>
      </c>
      <c r="Q27" s="287"/>
      <c r="R27" s="288"/>
      <c r="S27" s="253" t="s">
        <v>58</v>
      </c>
      <c r="T27" s="254"/>
      <c r="U27" s="255"/>
      <c r="V27" s="284" t="s">
        <v>58</v>
      </c>
      <c r="W27" s="286"/>
      <c r="X27" s="49" t="s">
        <v>155</v>
      </c>
      <c r="Y27" s="275">
        <v>0.3</v>
      </c>
      <c r="Z27" s="54">
        <v>200</v>
      </c>
      <c r="AA27" s="55" t="s">
        <v>224</v>
      </c>
    </row>
    <row r="28" spans="1:31" s="48" customFormat="1" ht="24" customHeight="1" x14ac:dyDescent="0.25">
      <c r="A28" s="83" t="s">
        <v>209</v>
      </c>
      <c r="B28" s="83" t="s">
        <v>148</v>
      </c>
      <c r="C28" s="83" t="s">
        <v>148</v>
      </c>
      <c r="D28" s="257" t="s">
        <v>149</v>
      </c>
      <c r="E28" s="257"/>
      <c r="F28" s="283">
        <v>1</v>
      </c>
      <c r="G28" s="238" t="s">
        <v>227</v>
      </c>
      <c r="H28" s="239"/>
      <c r="I28" s="239"/>
      <c r="J28" s="239"/>
      <c r="K28" s="240"/>
      <c r="L28" s="284" t="s">
        <v>228</v>
      </c>
      <c r="M28" s="285"/>
      <c r="N28" s="285"/>
      <c r="O28" s="286"/>
      <c r="P28" s="284" t="s">
        <v>229</v>
      </c>
      <c r="Q28" s="287"/>
      <c r="R28" s="288"/>
      <c r="S28" s="253" t="s">
        <v>230</v>
      </c>
      <c r="T28" s="254"/>
      <c r="U28" s="255"/>
      <c r="V28" s="284" t="s">
        <v>58</v>
      </c>
      <c r="W28" s="286"/>
      <c r="X28" s="49" t="s">
        <v>155</v>
      </c>
      <c r="Y28" s="275">
        <v>0.7</v>
      </c>
      <c r="Z28" s="54">
        <v>50</v>
      </c>
      <c r="AA28" s="55" t="s">
        <v>219</v>
      </c>
    </row>
    <row r="29" spans="1:31" s="48" customFormat="1" ht="24" customHeight="1" x14ac:dyDescent="0.25">
      <c r="A29" s="83" t="s">
        <v>209</v>
      </c>
      <c r="B29" s="83" t="s">
        <v>148</v>
      </c>
      <c r="C29" s="83" t="s">
        <v>148</v>
      </c>
      <c r="D29" s="257" t="s">
        <v>149</v>
      </c>
      <c r="E29" s="257"/>
      <c r="F29" s="283">
        <v>1</v>
      </c>
      <c r="G29" s="238" t="s">
        <v>231</v>
      </c>
      <c r="H29" s="239"/>
      <c r="I29" s="239"/>
      <c r="J29" s="239"/>
      <c r="K29" s="240"/>
      <c r="L29" s="284" t="s">
        <v>228</v>
      </c>
      <c r="M29" s="285"/>
      <c r="N29" s="285"/>
      <c r="O29" s="286"/>
      <c r="P29" s="284" t="s">
        <v>232</v>
      </c>
      <c r="Q29" s="287"/>
      <c r="R29" s="288"/>
      <c r="S29" s="253" t="s">
        <v>233</v>
      </c>
      <c r="T29" s="254"/>
      <c r="U29" s="255"/>
      <c r="V29" s="284" t="s">
        <v>58</v>
      </c>
      <c r="W29" s="286"/>
      <c r="X29" s="49" t="s">
        <v>155</v>
      </c>
      <c r="Y29" s="275">
        <v>1</v>
      </c>
      <c r="Z29" s="54">
        <v>50</v>
      </c>
      <c r="AA29" s="55" t="s">
        <v>219</v>
      </c>
    </row>
    <row r="30" spans="1:31" s="48" customFormat="1" ht="25.5" customHeight="1" x14ac:dyDescent="0.25">
      <c r="A30" s="83" t="s">
        <v>209</v>
      </c>
      <c r="B30" s="83" t="s">
        <v>148</v>
      </c>
      <c r="C30" s="83" t="s">
        <v>148</v>
      </c>
      <c r="D30" s="257" t="s">
        <v>149</v>
      </c>
      <c r="E30" s="257"/>
      <c r="F30" s="283">
        <v>1</v>
      </c>
      <c r="G30" s="238" t="s">
        <v>231</v>
      </c>
      <c r="H30" s="239"/>
      <c r="I30" s="239"/>
      <c r="J30" s="239"/>
      <c r="K30" s="240"/>
      <c r="L30" s="284" t="s">
        <v>238</v>
      </c>
      <c r="M30" s="285"/>
      <c r="N30" s="285"/>
      <c r="O30" s="286"/>
      <c r="P30" s="284" t="s">
        <v>239</v>
      </c>
      <c r="Q30" s="287"/>
      <c r="R30" s="288"/>
      <c r="S30" s="253" t="s">
        <v>240</v>
      </c>
      <c r="T30" s="254"/>
      <c r="U30" s="255"/>
      <c r="V30" s="284" t="s">
        <v>58</v>
      </c>
      <c r="W30" s="286"/>
      <c r="X30" s="49" t="s">
        <v>155</v>
      </c>
      <c r="Y30" s="275">
        <v>1</v>
      </c>
      <c r="Z30" s="54">
        <v>50</v>
      </c>
      <c r="AA30" s="55" t="s">
        <v>219</v>
      </c>
    </row>
    <row r="31" spans="1:31" s="48" customFormat="1" ht="13.5" customHeight="1" x14ac:dyDescent="0.25">
      <c r="A31" s="83" t="s">
        <v>209</v>
      </c>
      <c r="B31" s="83" t="s">
        <v>148</v>
      </c>
      <c r="C31" s="83" t="s">
        <v>148</v>
      </c>
      <c r="D31" s="257" t="s">
        <v>149</v>
      </c>
      <c r="E31" s="257"/>
      <c r="F31" s="283">
        <v>1</v>
      </c>
      <c r="G31" s="238" t="s">
        <v>362</v>
      </c>
      <c r="H31" s="239"/>
      <c r="I31" s="239"/>
      <c r="J31" s="239"/>
      <c r="K31" s="240"/>
      <c r="L31" s="284" t="s">
        <v>234</v>
      </c>
      <c r="M31" s="285"/>
      <c r="N31" s="285"/>
      <c r="O31" s="286"/>
      <c r="P31" s="284" t="s">
        <v>235</v>
      </c>
      <c r="Q31" s="287"/>
      <c r="R31" s="288"/>
      <c r="S31" s="253" t="s">
        <v>236</v>
      </c>
      <c r="T31" s="254"/>
      <c r="U31" s="255"/>
      <c r="V31" s="284" t="s">
        <v>58</v>
      </c>
      <c r="W31" s="286"/>
      <c r="X31" s="49" t="s">
        <v>155</v>
      </c>
      <c r="Y31" s="275">
        <v>0.4</v>
      </c>
      <c r="Z31" s="54">
        <v>30</v>
      </c>
      <c r="AA31" s="55" t="s">
        <v>237</v>
      </c>
    </row>
    <row r="32" spans="1:31" s="48" customFormat="1" ht="24" customHeight="1" x14ac:dyDescent="0.25">
      <c r="A32" s="83" t="s">
        <v>209</v>
      </c>
      <c r="B32" s="83" t="s">
        <v>148</v>
      </c>
      <c r="C32" s="83" t="s">
        <v>148</v>
      </c>
      <c r="D32" s="257" t="s">
        <v>149</v>
      </c>
      <c r="E32" s="257"/>
      <c r="F32" s="283">
        <v>1</v>
      </c>
      <c r="G32" s="238" t="s">
        <v>363</v>
      </c>
      <c r="H32" s="239"/>
      <c r="I32" s="239"/>
      <c r="J32" s="239"/>
      <c r="K32" s="240"/>
      <c r="L32" s="284" t="s">
        <v>241</v>
      </c>
      <c r="M32" s="285"/>
      <c r="N32" s="285"/>
      <c r="O32" s="286"/>
      <c r="P32" s="284" t="s">
        <v>242</v>
      </c>
      <c r="Q32" s="287"/>
      <c r="R32" s="288"/>
      <c r="S32" s="253" t="s">
        <v>58</v>
      </c>
      <c r="T32" s="254"/>
      <c r="U32" s="255"/>
      <c r="V32" s="284" t="s">
        <v>58</v>
      </c>
      <c r="W32" s="286"/>
      <c r="X32" s="49" t="s">
        <v>155</v>
      </c>
      <c r="Y32" s="275">
        <v>3</v>
      </c>
      <c r="Z32" s="54">
        <v>1500</v>
      </c>
      <c r="AA32" s="55" t="s">
        <v>224</v>
      </c>
    </row>
    <row r="33" spans="1:27" s="48" customFormat="1" ht="13.5" customHeight="1" x14ac:dyDescent="0.25">
      <c r="A33" s="83" t="s">
        <v>209</v>
      </c>
      <c r="B33" s="83" t="s">
        <v>148</v>
      </c>
      <c r="C33" s="83" t="s">
        <v>148</v>
      </c>
      <c r="D33" s="257" t="s">
        <v>149</v>
      </c>
      <c r="E33" s="257"/>
      <c r="F33" s="283">
        <v>1</v>
      </c>
      <c r="G33" s="238" t="s">
        <v>243</v>
      </c>
      <c r="H33" s="239"/>
      <c r="I33" s="239"/>
      <c r="J33" s="239"/>
      <c r="K33" s="240"/>
      <c r="L33" s="284" t="s">
        <v>244</v>
      </c>
      <c r="M33" s="285"/>
      <c r="N33" s="285"/>
      <c r="O33" s="286"/>
      <c r="P33" s="284" t="s">
        <v>245</v>
      </c>
      <c r="Q33" s="287"/>
      <c r="R33" s="288"/>
      <c r="S33" s="253" t="s">
        <v>58</v>
      </c>
      <c r="T33" s="254"/>
      <c r="U33" s="255"/>
      <c r="V33" s="284" t="s">
        <v>58</v>
      </c>
      <c r="W33" s="286"/>
      <c r="X33" s="49" t="s">
        <v>155</v>
      </c>
      <c r="Y33" s="275">
        <v>3</v>
      </c>
      <c r="Z33" s="54">
        <v>80</v>
      </c>
      <c r="AA33" s="55" t="s">
        <v>246</v>
      </c>
    </row>
    <row r="34" spans="1:27" s="48" customFormat="1" ht="22.5" customHeight="1" x14ac:dyDescent="0.25">
      <c r="A34" s="83" t="s">
        <v>209</v>
      </c>
      <c r="B34" s="83" t="s">
        <v>148</v>
      </c>
      <c r="C34" s="83" t="s">
        <v>148</v>
      </c>
      <c r="D34" s="257" t="s">
        <v>149</v>
      </c>
      <c r="E34" s="257"/>
      <c r="F34" s="283">
        <v>1</v>
      </c>
      <c r="G34" s="238" t="s">
        <v>247</v>
      </c>
      <c r="H34" s="239"/>
      <c r="I34" s="239"/>
      <c r="J34" s="239"/>
      <c r="K34" s="240"/>
      <c r="L34" s="284" t="s">
        <v>248</v>
      </c>
      <c r="M34" s="285"/>
      <c r="N34" s="285"/>
      <c r="O34" s="286"/>
      <c r="P34" s="284" t="s">
        <v>249</v>
      </c>
      <c r="Q34" s="287"/>
      <c r="R34" s="288"/>
      <c r="S34" s="284" t="s">
        <v>250</v>
      </c>
      <c r="T34" s="285"/>
      <c r="U34" s="286"/>
      <c r="V34" s="284" t="s">
        <v>58</v>
      </c>
      <c r="W34" s="286"/>
      <c r="X34" s="49" t="s">
        <v>155</v>
      </c>
      <c r="Y34" s="275">
        <v>0.3</v>
      </c>
      <c r="Z34" s="54">
        <v>300</v>
      </c>
      <c r="AA34" s="55" t="s">
        <v>251</v>
      </c>
    </row>
    <row r="35" spans="1:27" s="48" customFormat="1" ht="21" customHeight="1" x14ac:dyDescent="0.25">
      <c r="A35" s="83" t="s">
        <v>209</v>
      </c>
      <c r="B35" s="83" t="s">
        <v>148</v>
      </c>
      <c r="C35" s="83" t="s">
        <v>148</v>
      </c>
      <c r="D35" s="257" t="s">
        <v>149</v>
      </c>
      <c r="E35" s="257"/>
      <c r="F35" s="283">
        <v>1</v>
      </c>
      <c r="G35" s="238" t="s">
        <v>252</v>
      </c>
      <c r="H35" s="239"/>
      <c r="I35" s="239"/>
      <c r="J35" s="239"/>
      <c r="K35" s="240"/>
      <c r="L35" s="284" t="s">
        <v>253</v>
      </c>
      <c r="M35" s="285"/>
      <c r="N35" s="285"/>
      <c r="O35" s="286"/>
      <c r="P35" s="284" t="s">
        <v>58</v>
      </c>
      <c r="Q35" s="287"/>
      <c r="R35" s="288"/>
      <c r="S35" s="284" t="s">
        <v>58</v>
      </c>
      <c r="T35" s="285"/>
      <c r="U35" s="286"/>
      <c r="V35" s="284" t="s">
        <v>58</v>
      </c>
      <c r="W35" s="286"/>
      <c r="X35" s="49" t="s">
        <v>155</v>
      </c>
      <c r="Y35" s="275">
        <v>0.1</v>
      </c>
      <c r="Z35" s="54">
        <v>50</v>
      </c>
      <c r="AA35" s="55" t="s">
        <v>254</v>
      </c>
    </row>
    <row r="36" spans="1:27" s="48" customFormat="1" ht="24" customHeight="1" x14ac:dyDescent="0.25">
      <c r="A36" s="83" t="s">
        <v>209</v>
      </c>
      <c r="B36" s="83" t="s">
        <v>148</v>
      </c>
      <c r="C36" s="83" t="s">
        <v>148</v>
      </c>
      <c r="D36" s="257" t="s">
        <v>149</v>
      </c>
      <c r="E36" s="257"/>
      <c r="F36" s="283">
        <v>1</v>
      </c>
      <c r="G36" s="238" t="s">
        <v>255</v>
      </c>
      <c r="H36" s="239"/>
      <c r="I36" s="239"/>
      <c r="J36" s="239"/>
      <c r="K36" s="240"/>
      <c r="L36" s="284" t="s">
        <v>256</v>
      </c>
      <c r="M36" s="285"/>
      <c r="N36" s="285"/>
      <c r="O36" s="286"/>
      <c r="P36" s="284" t="s">
        <v>257</v>
      </c>
      <c r="Q36" s="287"/>
      <c r="R36" s="288"/>
      <c r="S36" s="284" t="s">
        <v>258</v>
      </c>
      <c r="T36" s="285"/>
      <c r="U36" s="286"/>
      <c r="V36" s="284" t="s">
        <v>58</v>
      </c>
      <c r="W36" s="286"/>
      <c r="X36" s="49" t="s">
        <v>155</v>
      </c>
      <c r="Y36" s="275">
        <v>0.1</v>
      </c>
      <c r="Z36" s="54">
        <v>30</v>
      </c>
      <c r="AA36" s="55" t="s">
        <v>251</v>
      </c>
    </row>
    <row r="37" spans="1:27" s="48" customFormat="1" ht="24" customHeight="1" x14ac:dyDescent="0.25">
      <c r="A37" s="83" t="s">
        <v>209</v>
      </c>
      <c r="B37" s="83" t="s">
        <v>148</v>
      </c>
      <c r="C37" s="83" t="s">
        <v>148</v>
      </c>
      <c r="D37" s="257" t="s">
        <v>149</v>
      </c>
      <c r="E37" s="257"/>
      <c r="F37" s="283">
        <v>1</v>
      </c>
      <c r="G37" s="238" t="s">
        <v>255</v>
      </c>
      <c r="H37" s="239"/>
      <c r="I37" s="239"/>
      <c r="J37" s="239"/>
      <c r="K37" s="240"/>
      <c r="L37" s="284" t="s">
        <v>259</v>
      </c>
      <c r="M37" s="285"/>
      <c r="N37" s="285"/>
      <c r="O37" s="286"/>
      <c r="P37" s="284" t="s">
        <v>260</v>
      </c>
      <c r="Q37" s="287"/>
      <c r="R37" s="288"/>
      <c r="S37" s="284" t="s">
        <v>261</v>
      </c>
      <c r="T37" s="285"/>
      <c r="U37" s="286"/>
      <c r="V37" s="284" t="s">
        <v>58</v>
      </c>
      <c r="W37" s="286"/>
      <c r="X37" s="49" t="s">
        <v>155</v>
      </c>
      <c r="Y37" s="275">
        <v>0.1</v>
      </c>
      <c r="Z37" s="54">
        <v>30</v>
      </c>
      <c r="AA37" s="55" t="s">
        <v>251</v>
      </c>
    </row>
    <row r="38" spans="1:27" s="48" customFormat="1" ht="24" customHeight="1" x14ac:dyDescent="0.25">
      <c r="A38" s="83" t="s">
        <v>209</v>
      </c>
      <c r="B38" s="83" t="s">
        <v>148</v>
      </c>
      <c r="C38" s="83" t="s">
        <v>148</v>
      </c>
      <c r="D38" s="257" t="s">
        <v>149</v>
      </c>
      <c r="E38" s="257"/>
      <c r="F38" s="283">
        <v>1</v>
      </c>
      <c r="G38" s="238" t="s">
        <v>255</v>
      </c>
      <c r="H38" s="239"/>
      <c r="I38" s="239"/>
      <c r="J38" s="239"/>
      <c r="K38" s="240"/>
      <c r="L38" s="284" t="s">
        <v>364</v>
      </c>
      <c r="M38" s="285"/>
      <c r="N38" s="285"/>
      <c r="O38" s="286"/>
      <c r="P38" s="284" t="s">
        <v>262</v>
      </c>
      <c r="Q38" s="287"/>
      <c r="R38" s="288"/>
      <c r="S38" s="284" t="s">
        <v>263</v>
      </c>
      <c r="T38" s="285"/>
      <c r="U38" s="286"/>
      <c r="V38" s="284" t="s">
        <v>58</v>
      </c>
      <c r="W38" s="286"/>
      <c r="X38" s="49" t="s">
        <v>155</v>
      </c>
      <c r="Y38" s="275">
        <v>0.1</v>
      </c>
      <c r="Z38" s="54">
        <v>30</v>
      </c>
      <c r="AA38" s="55" t="s">
        <v>251</v>
      </c>
    </row>
    <row r="39" spans="1:27" ht="13.5" customHeight="1" x14ac:dyDescent="0.2">
      <c r="A39" s="1" t="s">
        <v>144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 t="s">
        <v>365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</sheetData>
  <mergeCells count="175">
    <mergeCell ref="V38:W38"/>
    <mergeCell ref="G38:K38"/>
    <mergeCell ref="L38:O38"/>
    <mergeCell ref="P38:R38"/>
    <mergeCell ref="S38:U38"/>
    <mergeCell ref="V36:W36"/>
    <mergeCell ref="G37:K37"/>
    <mergeCell ref="L37:O37"/>
    <mergeCell ref="P37:R37"/>
    <mergeCell ref="S37:U37"/>
    <mergeCell ref="V37:W37"/>
    <mergeCell ref="G36:K36"/>
    <mergeCell ref="L36:O36"/>
    <mergeCell ref="P36:R36"/>
    <mergeCell ref="S36:U36"/>
    <mergeCell ref="V34:W34"/>
    <mergeCell ref="G35:K35"/>
    <mergeCell ref="L35:O35"/>
    <mergeCell ref="P35:R35"/>
    <mergeCell ref="S35:U35"/>
    <mergeCell ref="V35:W35"/>
    <mergeCell ref="G34:K34"/>
    <mergeCell ref="L34:O34"/>
    <mergeCell ref="P34:R34"/>
    <mergeCell ref="S34:U34"/>
    <mergeCell ref="V32:W32"/>
    <mergeCell ref="G33:K33"/>
    <mergeCell ref="L33:O33"/>
    <mergeCell ref="P33:R33"/>
    <mergeCell ref="S33:U33"/>
    <mergeCell ref="V33:W33"/>
    <mergeCell ref="G32:K32"/>
    <mergeCell ref="L32:O32"/>
    <mergeCell ref="P32:R32"/>
    <mergeCell ref="S32:U32"/>
    <mergeCell ref="V31:W31"/>
    <mergeCell ref="G30:K30"/>
    <mergeCell ref="L30:O30"/>
    <mergeCell ref="P30:R30"/>
    <mergeCell ref="S30:U30"/>
    <mergeCell ref="V30:W30"/>
    <mergeCell ref="G31:K31"/>
    <mergeCell ref="L31:O31"/>
    <mergeCell ref="P31:R31"/>
    <mergeCell ref="S31:U31"/>
    <mergeCell ref="V28:W28"/>
    <mergeCell ref="G29:K29"/>
    <mergeCell ref="L29:O29"/>
    <mergeCell ref="P29:R29"/>
    <mergeCell ref="S29:U29"/>
    <mergeCell ref="V29:W29"/>
    <mergeCell ref="G28:K28"/>
    <mergeCell ref="L28:O28"/>
    <mergeCell ref="P28:R28"/>
    <mergeCell ref="S28:U28"/>
    <mergeCell ref="V26:W26"/>
    <mergeCell ref="G27:K27"/>
    <mergeCell ref="L27:O27"/>
    <mergeCell ref="P27:R27"/>
    <mergeCell ref="S27:U27"/>
    <mergeCell ref="V27:W27"/>
    <mergeCell ref="G26:K26"/>
    <mergeCell ref="L26:O26"/>
    <mergeCell ref="P26:R26"/>
    <mergeCell ref="S26:U26"/>
    <mergeCell ref="V24:W24"/>
    <mergeCell ref="G25:K25"/>
    <mergeCell ref="L25:O25"/>
    <mergeCell ref="P25:R25"/>
    <mergeCell ref="S25:U25"/>
    <mergeCell ref="V25:W25"/>
    <mergeCell ref="P24:R24"/>
    <mergeCell ref="S24:U24"/>
    <mergeCell ref="G24:K24"/>
    <mergeCell ref="L24:O24"/>
    <mergeCell ref="A11:AA11"/>
    <mergeCell ref="C12:J12"/>
    <mergeCell ref="A10:B10"/>
    <mergeCell ref="A12:B12"/>
    <mergeCell ref="C10:J10"/>
    <mergeCell ref="K12:T12"/>
    <mergeCell ref="U12:AA12"/>
    <mergeCell ref="O13:Q13"/>
    <mergeCell ref="L22:O22"/>
    <mergeCell ref="P22:R22"/>
    <mergeCell ref="S22:U22"/>
    <mergeCell ref="V22:W22"/>
    <mergeCell ref="G21:K21"/>
    <mergeCell ref="L21:O21"/>
    <mergeCell ref="P21:R21"/>
    <mergeCell ref="S21:U21"/>
    <mergeCell ref="C19:J19"/>
    <mergeCell ref="K19:S19"/>
    <mergeCell ref="T19:AA20"/>
    <mergeCell ref="A20:S20"/>
    <mergeCell ref="A19:B19"/>
    <mergeCell ref="V21:W21"/>
    <mergeCell ref="A1:AA1"/>
    <mergeCell ref="C2:J2"/>
    <mergeCell ref="K2:M2"/>
    <mergeCell ref="N2:V2"/>
    <mergeCell ref="W2:X2"/>
    <mergeCell ref="A2:B2"/>
    <mergeCell ref="A3:B3"/>
    <mergeCell ref="A4:B4"/>
    <mergeCell ref="A5:B9"/>
    <mergeCell ref="N4:V4"/>
    <mergeCell ref="C5:J9"/>
    <mergeCell ref="K5:M9"/>
    <mergeCell ref="N5:V9"/>
    <mergeCell ref="C3:J3"/>
    <mergeCell ref="K3:M3"/>
    <mergeCell ref="N3:V3"/>
    <mergeCell ref="W3:AA10"/>
    <mergeCell ref="C4:J4"/>
    <mergeCell ref="K4:M4"/>
    <mergeCell ref="K10:M10"/>
    <mergeCell ref="N10:V10"/>
    <mergeCell ref="A21:C21"/>
    <mergeCell ref="C13:J13"/>
    <mergeCell ref="C14:J18"/>
    <mergeCell ref="D21:E21"/>
    <mergeCell ref="A13:B13"/>
    <mergeCell ref="A14:B18"/>
    <mergeCell ref="V23:W23"/>
    <mergeCell ref="A23:C23"/>
    <mergeCell ref="D23:E23"/>
    <mergeCell ref="A22:C22"/>
    <mergeCell ref="D22:E22"/>
    <mergeCell ref="G23:K23"/>
    <mergeCell ref="L23:O23"/>
    <mergeCell ref="P23:R23"/>
    <mergeCell ref="S23:U23"/>
    <mergeCell ref="G22:K22"/>
    <mergeCell ref="K14:AA15"/>
    <mergeCell ref="K16:N16"/>
    <mergeCell ref="O16:S16"/>
    <mergeCell ref="T16:AA17"/>
    <mergeCell ref="K17:S17"/>
    <mergeCell ref="K18:N18"/>
    <mergeCell ref="O18:S18"/>
    <mergeCell ref="T18:Z18"/>
    <mergeCell ref="D28:E28"/>
    <mergeCell ref="A30:C30"/>
    <mergeCell ref="D30:E30"/>
    <mergeCell ref="A31:C31"/>
    <mergeCell ref="D31:E31"/>
    <mergeCell ref="A25:C25"/>
    <mergeCell ref="D25:E25"/>
    <mergeCell ref="A24:C24"/>
    <mergeCell ref="D24:E24"/>
    <mergeCell ref="K13:L13"/>
    <mergeCell ref="R13:S13"/>
    <mergeCell ref="U13:AA13"/>
    <mergeCell ref="A38:C38"/>
    <mergeCell ref="D38:E38"/>
    <mergeCell ref="A34:C34"/>
    <mergeCell ref="D34:E34"/>
    <mergeCell ref="A33:C33"/>
    <mergeCell ref="D33:E33"/>
    <mergeCell ref="A32:C32"/>
    <mergeCell ref="D32:E32"/>
    <mergeCell ref="A35:C35"/>
    <mergeCell ref="D35:E35"/>
    <mergeCell ref="A37:C37"/>
    <mergeCell ref="D37:E37"/>
    <mergeCell ref="A36:C36"/>
    <mergeCell ref="D36:E36"/>
    <mergeCell ref="A27:C27"/>
    <mergeCell ref="D27:E27"/>
    <mergeCell ref="A26:C26"/>
    <mergeCell ref="D26:E26"/>
    <mergeCell ref="A29:C29"/>
    <mergeCell ref="D29:E29"/>
    <mergeCell ref="A28:C28"/>
  </mergeCells>
  <phoneticPr fontId="0" type="noConversion"/>
  <printOptions horizontalCentered="1" verticalCentered="1"/>
  <pageMargins left="0.5" right="0.5" top="0.5" bottom="0.5" header="0" footer="0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A53"/>
  <sheetViews>
    <sheetView tabSelected="1" topLeftCell="A7" zoomScaleNormal="100" workbookViewId="0">
      <selection activeCell="AM35" sqref="AM35"/>
    </sheetView>
  </sheetViews>
  <sheetFormatPr defaultColWidth="4.7109375" defaultRowHeight="12.75" x14ac:dyDescent="0.2"/>
  <cols>
    <col min="1" max="1" width="4.7109375" customWidth="1"/>
    <col min="2" max="2" width="3.42578125" customWidth="1"/>
    <col min="3" max="3" width="2.28515625" customWidth="1"/>
    <col min="4" max="4" width="3.7109375" customWidth="1"/>
    <col min="5" max="5" width="3" customWidth="1"/>
    <col min="6" max="9" width="4.7109375" customWidth="1"/>
    <col min="10" max="10" width="8.7109375" customWidth="1"/>
    <col min="11" max="13" width="4.7109375" customWidth="1"/>
    <col min="14" max="14" width="3.7109375" customWidth="1"/>
    <col min="15" max="15" width="4.5703125" customWidth="1"/>
    <col min="16" max="20" width="4.7109375" customWidth="1"/>
    <col min="21" max="21" width="3.85546875" customWidth="1"/>
    <col min="22" max="22" width="3.42578125" customWidth="1"/>
    <col min="23" max="23" width="4.7109375" customWidth="1"/>
    <col min="24" max="25" width="5.7109375" customWidth="1"/>
    <col min="26" max="26" width="7.7109375" customWidth="1"/>
    <col min="27" max="27" width="13.7109375" customWidth="1"/>
  </cols>
  <sheetData>
    <row r="1" spans="1:27" ht="15.75" x14ac:dyDescent="0.2">
      <c r="A1" s="168" t="s">
        <v>125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</row>
    <row r="2" spans="1:27" ht="23.45" customHeight="1" x14ac:dyDescent="0.2">
      <c r="A2" s="169" t="s">
        <v>0</v>
      </c>
      <c r="B2" s="170"/>
      <c r="C2" s="171" t="str">
        <f>INDEX(addresses,'Address Lookup'!C20,1)</f>
        <v>LASF (LANL)</v>
      </c>
      <c r="D2" s="172"/>
      <c r="E2" s="172"/>
      <c r="F2" s="172"/>
      <c r="G2" s="172"/>
      <c r="H2" s="172"/>
      <c r="I2" s="172"/>
      <c r="J2" s="173"/>
      <c r="K2" s="174" t="s">
        <v>5</v>
      </c>
      <c r="L2" s="174"/>
      <c r="M2" s="174"/>
      <c r="N2" s="171" t="str">
        <f>INDEX(addresses,'Address Lookup'!C21,1)</f>
        <v>LASF (LANL)</v>
      </c>
      <c r="O2" s="172"/>
      <c r="P2" s="172"/>
      <c r="Q2" s="172"/>
      <c r="R2" s="172"/>
      <c r="S2" s="172"/>
      <c r="T2" s="172"/>
      <c r="U2" s="172"/>
      <c r="V2" s="173"/>
      <c r="W2" s="175"/>
      <c r="X2" s="176"/>
      <c r="Y2" s="58"/>
      <c r="Z2" s="12" t="s">
        <v>6</v>
      </c>
      <c r="AA2" s="11">
        <f>'Box 1'!AA2</f>
        <v>41555</v>
      </c>
    </row>
    <row r="3" spans="1:27" ht="11.25" customHeight="1" x14ac:dyDescent="0.2">
      <c r="A3" s="75" t="s">
        <v>1</v>
      </c>
      <c r="B3" s="65"/>
      <c r="C3" s="234" t="str">
        <f>INDEX(addresses,'Address Lookup'!C20,2)</f>
        <v>John Archuleta</v>
      </c>
      <c r="D3" s="77"/>
      <c r="E3" s="77"/>
      <c r="F3" s="77"/>
      <c r="G3" s="77"/>
      <c r="H3" s="77"/>
      <c r="I3" s="77"/>
      <c r="J3" s="78"/>
      <c r="K3" s="65" t="s">
        <v>1</v>
      </c>
      <c r="L3" s="65"/>
      <c r="M3" s="65"/>
      <c r="N3" s="130" t="str">
        <f>INDEX(addresses,'Address Lookup'!C21,2)</f>
        <v>John Archuleta</v>
      </c>
      <c r="O3" s="131"/>
      <c r="P3" s="131"/>
      <c r="Q3" s="131"/>
      <c r="R3" s="131"/>
      <c r="S3" s="131"/>
      <c r="T3" s="131"/>
      <c r="U3" s="131"/>
      <c r="V3" s="151"/>
      <c r="W3" s="186"/>
      <c r="X3" s="187"/>
      <c r="Y3" s="187"/>
      <c r="Z3" s="187"/>
      <c r="AA3" s="188"/>
    </row>
    <row r="4" spans="1:27" ht="11.25" customHeight="1" x14ac:dyDescent="0.2">
      <c r="A4" s="75" t="s">
        <v>2</v>
      </c>
      <c r="B4" s="65"/>
      <c r="C4" s="234" t="str">
        <f>INDEX(addresses,'Address Lookup'!C20,3)</f>
        <v>LOS ALAMOS STAGING FACILITY</v>
      </c>
      <c r="D4" s="77"/>
      <c r="E4" s="77"/>
      <c r="F4" s="77"/>
      <c r="G4" s="77"/>
      <c r="H4" s="77"/>
      <c r="I4" s="77"/>
      <c r="J4" s="78"/>
      <c r="K4" s="65" t="s">
        <v>2</v>
      </c>
      <c r="L4" s="65"/>
      <c r="M4" s="65"/>
      <c r="N4" s="130" t="str">
        <f>INDEX(addresses,'Address Lookup'!C21,3)</f>
        <v>LOS ALAMOS STAGING FACILITY</v>
      </c>
      <c r="O4" s="131"/>
      <c r="P4" s="131"/>
      <c r="Q4" s="131"/>
      <c r="R4" s="131"/>
      <c r="S4" s="131"/>
      <c r="T4" s="131"/>
      <c r="U4" s="131"/>
      <c r="V4" s="151"/>
      <c r="W4" s="186"/>
      <c r="X4" s="187"/>
      <c r="Y4" s="187"/>
      <c r="Z4" s="187"/>
      <c r="AA4" s="188"/>
    </row>
    <row r="5" spans="1:27" ht="11.25" customHeight="1" x14ac:dyDescent="0.2">
      <c r="A5" s="75" t="s">
        <v>3</v>
      </c>
      <c r="B5" s="76"/>
      <c r="C5" s="192" t="str">
        <f>INDEX(addresses,'Address Lookup'!C20,4)</f>
        <v>Los Alamos National Laboratory
SM-30, Bikini Atoll Road
TA-51, Bldg 23, DP 10U, MS J577
Los Alamos, NM  87545
U.S.A.</v>
      </c>
      <c r="D5" s="96"/>
      <c r="E5" s="96"/>
      <c r="F5" s="96"/>
      <c r="G5" s="96"/>
      <c r="H5" s="96"/>
      <c r="I5" s="96"/>
      <c r="J5" s="97"/>
      <c r="K5" s="65" t="s">
        <v>3</v>
      </c>
      <c r="L5" s="65"/>
      <c r="M5" s="65"/>
      <c r="N5" s="142" t="str">
        <f>INDEX(addresses,'Address Lookup'!C21,4)</f>
        <v>Los Alamos National Laboratory
SM-30, Bikini Atoll Road
TA-51, Bldg 23, DP 10U, MS J577
Los Alamos, NM  87545
U.S.A.</v>
      </c>
      <c r="O5" s="143"/>
      <c r="P5" s="143"/>
      <c r="Q5" s="143"/>
      <c r="R5" s="143"/>
      <c r="S5" s="143"/>
      <c r="T5" s="143"/>
      <c r="U5" s="143"/>
      <c r="V5" s="148"/>
      <c r="W5" s="186"/>
      <c r="X5" s="187"/>
      <c r="Y5" s="187"/>
      <c r="Z5" s="187"/>
      <c r="AA5" s="188"/>
    </row>
    <row r="6" spans="1:27" ht="11.25" customHeight="1" x14ac:dyDescent="0.2">
      <c r="A6" s="75"/>
      <c r="B6" s="76"/>
      <c r="C6" s="232"/>
      <c r="D6" s="98"/>
      <c r="E6" s="98"/>
      <c r="F6" s="98"/>
      <c r="G6" s="98"/>
      <c r="H6" s="98"/>
      <c r="I6" s="98"/>
      <c r="J6" s="99"/>
      <c r="K6" s="65"/>
      <c r="L6" s="65"/>
      <c r="M6" s="65"/>
      <c r="N6" s="144"/>
      <c r="O6" s="145"/>
      <c r="P6" s="145"/>
      <c r="Q6" s="145"/>
      <c r="R6" s="145"/>
      <c r="S6" s="145"/>
      <c r="T6" s="145"/>
      <c r="U6" s="145"/>
      <c r="V6" s="149"/>
      <c r="W6" s="186"/>
      <c r="X6" s="187"/>
      <c r="Y6" s="187"/>
      <c r="Z6" s="187"/>
      <c r="AA6" s="188"/>
    </row>
    <row r="7" spans="1:27" ht="11.25" customHeight="1" x14ac:dyDescent="0.2">
      <c r="A7" s="75"/>
      <c r="B7" s="76"/>
      <c r="C7" s="232"/>
      <c r="D7" s="98"/>
      <c r="E7" s="98"/>
      <c r="F7" s="98"/>
      <c r="G7" s="98"/>
      <c r="H7" s="98"/>
      <c r="I7" s="98"/>
      <c r="J7" s="99"/>
      <c r="K7" s="65"/>
      <c r="L7" s="65"/>
      <c r="M7" s="65"/>
      <c r="N7" s="144"/>
      <c r="O7" s="145"/>
      <c r="P7" s="145"/>
      <c r="Q7" s="145"/>
      <c r="R7" s="145"/>
      <c r="S7" s="145"/>
      <c r="T7" s="145"/>
      <c r="U7" s="145"/>
      <c r="V7" s="149"/>
      <c r="W7" s="186"/>
      <c r="X7" s="187"/>
      <c r="Y7" s="187"/>
      <c r="Z7" s="187"/>
      <c r="AA7" s="188"/>
    </row>
    <row r="8" spans="1:27" ht="11.25" customHeight="1" x14ac:dyDescent="0.2">
      <c r="A8" s="75"/>
      <c r="B8" s="76"/>
      <c r="C8" s="232"/>
      <c r="D8" s="98"/>
      <c r="E8" s="98"/>
      <c r="F8" s="98"/>
      <c r="G8" s="98"/>
      <c r="H8" s="98"/>
      <c r="I8" s="98"/>
      <c r="J8" s="99"/>
      <c r="K8" s="65"/>
      <c r="L8" s="65"/>
      <c r="M8" s="65"/>
      <c r="N8" s="144"/>
      <c r="O8" s="145"/>
      <c r="P8" s="145"/>
      <c r="Q8" s="145"/>
      <c r="R8" s="145"/>
      <c r="S8" s="145"/>
      <c r="T8" s="145"/>
      <c r="U8" s="145"/>
      <c r="V8" s="149"/>
      <c r="W8" s="186"/>
      <c r="X8" s="187"/>
      <c r="Y8" s="187"/>
      <c r="Z8" s="187"/>
      <c r="AA8" s="188"/>
    </row>
    <row r="9" spans="1:27" ht="11.25" customHeight="1" x14ac:dyDescent="0.2">
      <c r="A9" s="75"/>
      <c r="B9" s="76"/>
      <c r="C9" s="233"/>
      <c r="D9" s="100"/>
      <c r="E9" s="100"/>
      <c r="F9" s="100"/>
      <c r="G9" s="100"/>
      <c r="H9" s="100"/>
      <c r="I9" s="100"/>
      <c r="J9" s="101"/>
      <c r="K9" s="65"/>
      <c r="L9" s="65"/>
      <c r="M9" s="65"/>
      <c r="N9" s="146"/>
      <c r="O9" s="147"/>
      <c r="P9" s="147"/>
      <c r="Q9" s="147"/>
      <c r="R9" s="147"/>
      <c r="S9" s="147"/>
      <c r="T9" s="147"/>
      <c r="U9" s="147"/>
      <c r="V9" s="150"/>
      <c r="W9" s="186"/>
      <c r="X9" s="187"/>
      <c r="Y9" s="187"/>
      <c r="Z9" s="187"/>
      <c r="AA9" s="188"/>
    </row>
    <row r="10" spans="1:27" ht="11.25" customHeight="1" x14ac:dyDescent="0.2">
      <c r="A10" s="93" t="s">
        <v>4</v>
      </c>
      <c r="B10" s="94"/>
      <c r="C10" s="234" t="str">
        <f>INDEX(addresses,'Address Lookup'!C20,5)</f>
        <v>+1 505-667-1186</v>
      </c>
      <c r="D10" s="77"/>
      <c r="E10" s="77"/>
      <c r="F10" s="77"/>
      <c r="G10" s="77"/>
      <c r="H10" s="77"/>
      <c r="I10" s="77"/>
      <c r="J10" s="78"/>
      <c r="K10" s="94" t="s">
        <v>4</v>
      </c>
      <c r="L10" s="94"/>
      <c r="M10" s="94"/>
      <c r="N10" s="130" t="str">
        <f>INDEX(addresses,'Address Lookup'!C21,5)</f>
        <v>+1 505-667-1186</v>
      </c>
      <c r="O10" s="131"/>
      <c r="P10" s="131"/>
      <c r="Q10" s="131"/>
      <c r="R10" s="131"/>
      <c r="S10" s="131"/>
      <c r="T10" s="131"/>
      <c r="U10" s="131"/>
      <c r="V10" s="151"/>
      <c r="W10" s="189"/>
      <c r="X10" s="190"/>
      <c r="Y10" s="190"/>
      <c r="Z10" s="190"/>
      <c r="AA10" s="191"/>
    </row>
    <row r="11" spans="1:27" ht="6" customHeight="1" x14ac:dyDescent="0.2">
      <c r="A11" s="81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115"/>
      <c r="X11" s="115"/>
      <c r="Y11" s="115"/>
      <c r="Z11" s="115"/>
      <c r="AA11" s="116"/>
    </row>
    <row r="12" spans="1:27" ht="23.45" customHeight="1" x14ac:dyDescent="0.2">
      <c r="A12" s="169" t="s">
        <v>8</v>
      </c>
      <c r="B12" s="170"/>
      <c r="C12" s="223" t="s">
        <v>159</v>
      </c>
      <c r="D12" s="224"/>
      <c r="E12" s="224"/>
      <c r="F12" s="224"/>
      <c r="G12" s="224"/>
      <c r="H12" s="224"/>
      <c r="I12" s="224"/>
      <c r="J12" s="225"/>
      <c r="K12" s="91"/>
      <c r="L12" s="92"/>
      <c r="M12" s="92"/>
      <c r="N12" s="92"/>
      <c r="O12" s="92"/>
      <c r="P12" s="92"/>
      <c r="Q12" s="92"/>
      <c r="R12" s="92"/>
      <c r="S12" s="92"/>
      <c r="T12" s="92"/>
      <c r="U12" s="278" t="s">
        <v>377</v>
      </c>
      <c r="V12" s="278"/>
      <c r="W12" s="278"/>
      <c r="X12" s="278"/>
      <c r="Y12" s="278"/>
      <c r="Z12" s="278"/>
      <c r="AA12" s="279"/>
    </row>
    <row r="13" spans="1:27" ht="11.25" customHeight="1" x14ac:dyDescent="0.2">
      <c r="A13" s="75" t="s">
        <v>9</v>
      </c>
      <c r="B13" s="65"/>
      <c r="C13" s="177" t="s">
        <v>145</v>
      </c>
      <c r="D13" s="178"/>
      <c r="E13" s="178"/>
      <c r="F13" s="178"/>
      <c r="G13" s="178"/>
      <c r="H13" s="178"/>
      <c r="I13" s="178"/>
      <c r="J13" s="179"/>
      <c r="K13" s="182" t="s">
        <v>52</v>
      </c>
      <c r="L13" s="183"/>
      <c r="M13" s="38" t="s">
        <v>7</v>
      </c>
      <c r="N13" s="34">
        <f>'Box 1'!N13</f>
        <v>7</v>
      </c>
      <c r="O13" s="65" t="s">
        <v>81</v>
      </c>
      <c r="P13" s="65"/>
      <c r="Q13" s="65"/>
      <c r="R13" s="289">
        <f>20+F22*Y22+F23*Y23+F24*Y24+F25*Y25+F26*Y26+F27*Y27+F28*Y28+F29*Y29+F30*Y30+F31*Y31+F32*Y32+F33*Y33+F34*Y34+F35*Y35+F36*Y36+F37*Y37+F38*Y38+F39*Y39+F40*Y40+F41*Y41+F42*Y42+F43*Y43+F44*Y44+F45*Y45+F46*Y46+F47*Y47+F48*Y48+F49*Y49+F50*Y50+F51*Y51+F52*Y52</f>
        <v>102.79999999999998</v>
      </c>
      <c r="S13" s="289"/>
      <c r="T13" s="10" t="s">
        <v>10</v>
      </c>
      <c r="U13" s="184" t="s">
        <v>380</v>
      </c>
      <c r="V13" s="184"/>
      <c r="W13" s="184"/>
      <c r="X13" s="184"/>
      <c r="Y13" s="184"/>
      <c r="Z13" s="184"/>
      <c r="AA13" s="185"/>
    </row>
    <row r="14" spans="1:27" ht="11.25" customHeight="1" x14ac:dyDescent="0.2">
      <c r="A14" s="75" t="s">
        <v>3</v>
      </c>
      <c r="B14" s="76"/>
      <c r="C14" s="143" t="s">
        <v>146</v>
      </c>
      <c r="D14" s="143"/>
      <c r="E14" s="143"/>
      <c r="F14" s="143"/>
      <c r="G14" s="143"/>
      <c r="H14" s="143"/>
      <c r="I14" s="143"/>
      <c r="J14" s="148"/>
      <c r="K14" s="62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64"/>
    </row>
    <row r="15" spans="1:27" ht="11.25" customHeight="1" x14ac:dyDescent="0.2">
      <c r="A15" s="75"/>
      <c r="B15" s="76"/>
      <c r="C15" s="145"/>
      <c r="D15" s="145"/>
      <c r="E15" s="145"/>
      <c r="F15" s="145"/>
      <c r="G15" s="145"/>
      <c r="H15" s="145"/>
      <c r="I15" s="145"/>
      <c r="J15" s="149"/>
      <c r="K15" s="62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64"/>
    </row>
    <row r="16" spans="1:27" ht="11.25" customHeight="1" x14ac:dyDescent="0.2">
      <c r="A16" s="75"/>
      <c r="B16" s="76"/>
      <c r="C16" s="145"/>
      <c r="D16" s="145"/>
      <c r="E16" s="145"/>
      <c r="F16" s="145"/>
      <c r="G16" s="145"/>
      <c r="H16" s="145"/>
      <c r="I16" s="145"/>
      <c r="J16" s="149"/>
      <c r="K16" s="75" t="s">
        <v>42</v>
      </c>
      <c r="L16" s="65"/>
      <c r="M16" s="65"/>
      <c r="N16" s="65"/>
      <c r="O16" s="202">
        <f>+'Box 1'!O16:T16</f>
        <v>0</v>
      </c>
      <c r="P16" s="202"/>
      <c r="Q16" s="202"/>
      <c r="R16" s="202"/>
      <c r="S16" s="202"/>
      <c r="T16" s="201"/>
      <c r="U16" s="201"/>
      <c r="V16" s="201"/>
      <c r="W16" s="201"/>
      <c r="X16" s="201"/>
      <c r="Y16" s="201"/>
      <c r="Z16" s="201"/>
      <c r="AA16" s="64"/>
    </row>
    <row r="17" spans="1:27" ht="11.25" customHeight="1" x14ac:dyDescent="0.2">
      <c r="A17" s="75"/>
      <c r="B17" s="76"/>
      <c r="C17" s="145"/>
      <c r="D17" s="145"/>
      <c r="E17" s="145"/>
      <c r="F17" s="145"/>
      <c r="G17" s="145"/>
      <c r="H17" s="145"/>
      <c r="I17" s="145"/>
      <c r="J17" s="149"/>
      <c r="K17" s="62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64"/>
    </row>
    <row r="18" spans="1:27" ht="11.25" customHeight="1" x14ac:dyDescent="0.2">
      <c r="A18" s="75"/>
      <c r="B18" s="76"/>
      <c r="C18" s="147"/>
      <c r="D18" s="147"/>
      <c r="E18" s="147"/>
      <c r="F18" s="147"/>
      <c r="G18" s="147"/>
      <c r="H18" s="147"/>
      <c r="I18" s="147"/>
      <c r="J18" s="150"/>
      <c r="K18" s="75" t="s">
        <v>43</v>
      </c>
      <c r="L18" s="65"/>
      <c r="M18" s="65"/>
      <c r="N18" s="65"/>
      <c r="O18" s="203">
        <f>'Box 1'!O18:T18</f>
        <v>0</v>
      </c>
      <c r="P18" s="202"/>
      <c r="Q18" s="202"/>
      <c r="R18" s="202"/>
      <c r="S18" s="202"/>
      <c r="T18" s="204" t="s">
        <v>86</v>
      </c>
      <c r="U18" s="204"/>
      <c r="V18" s="204"/>
      <c r="W18" s="204"/>
      <c r="X18" s="204"/>
      <c r="Y18" s="204"/>
      <c r="Z18" s="204"/>
      <c r="AA18" s="39">
        <f>F22*Z22+F23*Z23+F24*Z24+F25*Z25+F26*Z26+F27*Z27+F28*Z28+F29*Z29+F30*Z30+F31*Z31+F32*Z32+F33*Z33+F34*Z34+F35*Z35+F36*Z36+F37*Z37+F38*Z38+F39*Z39+F40*Z40+F41*Z41+F42*Z42+F43*Z43+F44*Z44+F45*Z45+F46*Z46+F47*Z47+F48*Z48+F49*Z49+F50*Z50+F51*Z51+F52*Z52</f>
        <v>16975</v>
      </c>
    </row>
    <row r="19" spans="1:27" ht="11.25" customHeight="1" x14ac:dyDescent="0.2">
      <c r="A19" s="93" t="s">
        <v>4</v>
      </c>
      <c r="B19" s="94"/>
      <c r="C19" s="205" t="s">
        <v>160</v>
      </c>
      <c r="D19" s="206"/>
      <c r="E19" s="206"/>
      <c r="F19" s="206"/>
      <c r="G19" s="206"/>
      <c r="H19" s="206"/>
      <c r="I19" s="206"/>
      <c r="J19" s="207"/>
      <c r="K19" s="62"/>
      <c r="L19" s="201"/>
      <c r="M19" s="201"/>
      <c r="N19" s="201"/>
      <c r="O19" s="201"/>
      <c r="P19" s="201"/>
      <c r="Q19" s="201"/>
      <c r="R19" s="201"/>
      <c r="S19" s="201"/>
      <c r="T19" s="107" t="s">
        <v>54</v>
      </c>
      <c r="U19" s="226"/>
      <c r="V19" s="226"/>
      <c r="W19" s="226"/>
      <c r="X19" s="226"/>
      <c r="Y19" s="226"/>
      <c r="Z19" s="226"/>
      <c r="AA19" s="227"/>
    </row>
    <row r="20" spans="1:27" ht="6" customHeight="1" x14ac:dyDescent="0.2">
      <c r="A20" s="114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28"/>
      <c r="U20" s="229"/>
      <c r="V20" s="229"/>
      <c r="W20" s="229"/>
      <c r="X20" s="230"/>
      <c r="Y20" s="230"/>
      <c r="Z20" s="229"/>
      <c r="AA20" s="231"/>
    </row>
    <row r="21" spans="1:27" ht="22.5" customHeight="1" x14ac:dyDescent="0.2">
      <c r="A21" s="208" t="s">
        <v>11</v>
      </c>
      <c r="B21" s="208"/>
      <c r="C21" s="208"/>
      <c r="D21" s="208" t="s">
        <v>44</v>
      </c>
      <c r="E21" s="208"/>
      <c r="F21" s="6" t="s">
        <v>12</v>
      </c>
      <c r="G21" s="85" t="s">
        <v>32</v>
      </c>
      <c r="H21" s="209"/>
      <c r="I21" s="209"/>
      <c r="J21" s="209"/>
      <c r="K21" s="210"/>
      <c r="L21" s="88" t="s">
        <v>13</v>
      </c>
      <c r="M21" s="209"/>
      <c r="N21" s="209"/>
      <c r="O21" s="210"/>
      <c r="P21" s="88" t="s">
        <v>29</v>
      </c>
      <c r="Q21" s="90"/>
      <c r="R21" s="89"/>
      <c r="S21" s="88" t="s">
        <v>30</v>
      </c>
      <c r="T21" s="212"/>
      <c r="U21" s="213"/>
      <c r="V21" s="127" t="s">
        <v>31</v>
      </c>
      <c r="W21" s="212"/>
      <c r="X21" s="266" t="s">
        <v>33</v>
      </c>
      <c r="Y21" s="274" t="s">
        <v>373</v>
      </c>
      <c r="Z21" s="22" t="s">
        <v>79</v>
      </c>
      <c r="AA21" s="9" t="s">
        <v>36</v>
      </c>
    </row>
    <row r="22" spans="1:27" s="48" customFormat="1" ht="13.5" customHeight="1" x14ac:dyDescent="0.25">
      <c r="A22" s="83" t="s">
        <v>209</v>
      </c>
      <c r="B22" s="83" t="s">
        <v>148</v>
      </c>
      <c r="C22" s="83" t="s">
        <v>148</v>
      </c>
      <c r="D22" s="84" t="s">
        <v>264</v>
      </c>
      <c r="E22" s="84" t="s">
        <v>264</v>
      </c>
      <c r="F22" s="283">
        <v>1</v>
      </c>
      <c r="G22" s="238" t="s">
        <v>366</v>
      </c>
      <c r="H22" s="239"/>
      <c r="I22" s="239"/>
      <c r="J22" s="239"/>
      <c r="K22" s="240"/>
      <c r="L22" s="284" t="s">
        <v>265</v>
      </c>
      <c r="M22" s="285"/>
      <c r="N22" s="285"/>
      <c r="O22" s="286"/>
      <c r="P22" s="284" t="s">
        <v>266</v>
      </c>
      <c r="Q22" s="287"/>
      <c r="R22" s="288"/>
      <c r="S22" s="284" t="s">
        <v>267</v>
      </c>
      <c r="T22" s="285"/>
      <c r="U22" s="286"/>
      <c r="V22" s="284" t="s">
        <v>58</v>
      </c>
      <c r="W22" s="286"/>
      <c r="X22" s="49" t="s">
        <v>155</v>
      </c>
      <c r="Y22" s="60" t="s">
        <v>375</v>
      </c>
      <c r="Z22" s="54">
        <v>1000</v>
      </c>
      <c r="AA22" s="46" t="s">
        <v>268</v>
      </c>
    </row>
    <row r="23" spans="1:27" s="48" customFormat="1" ht="15.75" customHeight="1" x14ac:dyDescent="0.25">
      <c r="A23" s="83" t="s">
        <v>209</v>
      </c>
      <c r="B23" s="83" t="s">
        <v>148</v>
      </c>
      <c r="C23" s="83" t="s">
        <v>148</v>
      </c>
      <c r="D23" s="84" t="s">
        <v>264</v>
      </c>
      <c r="E23" s="84" t="s">
        <v>264</v>
      </c>
      <c r="F23" s="283">
        <v>1</v>
      </c>
      <c r="G23" s="238" t="s">
        <v>366</v>
      </c>
      <c r="H23" s="239"/>
      <c r="I23" s="239"/>
      <c r="J23" s="239"/>
      <c r="K23" s="240"/>
      <c r="L23" s="284" t="s">
        <v>265</v>
      </c>
      <c r="M23" s="285"/>
      <c r="N23" s="285"/>
      <c r="O23" s="286"/>
      <c r="P23" s="284" t="s">
        <v>269</v>
      </c>
      <c r="Q23" s="287"/>
      <c r="R23" s="288"/>
      <c r="S23" s="284" t="s">
        <v>270</v>
      </c>
      <c r="T23" s="285"/>
      <c r="U23" s="286"/>
      <c r="V23" s="284" t="s">
        <v>58</v>
      </c>
      <c r="W23" s="286"/>
      <c r="X23" s="49" t="s">
        <v>155</v>
      </c>
      <c r="Y23" s="60" t="s">
        <v>375</v>
      </c>
      <c r="Z23" s="54">
        <v>1000</v>
      </c>
      <c r="AA23" s="46" t="s">
        <v>268</v>
      </c>
    </row>
    <row r="24" spans="1:27" s="48" customFormat="1" ht="13.5" customHeight="1" x14ac:dyDescent="0.25">
      <c r="A24" s="83" t="s">
        <v>209</v>
      </c>
      <c r="B24" s="83" t="s">
        <v>148</v>
      </c>
      <c r="C24" s="83" t="s">
        <v>148</v>
      </c>
      <c r="D24" s="84" t="s">
        <v>264</v>
      </c>
      <c r="E24" s="84" t="s">
        <v>264</v>
      </c>
      <c r="F24" s="283">
        <v>1</v>
      </c>
      <c r="G24" s="238" t="s">
        <v>366</v>
      </c>
      <c r="H24" s="239"/>
      <c r="I24" s="239"/>
      <c r="J24" s="239"/>
      <c r="K24" s="240"/>
      <c r="L24" s="284" t="s">
        <v>265</v>
      </c>
      <c r="M24" s="285"/>
      <c r="N24" s="285"/>
      <c r="O24" s="286"/>
      <c r="P24" s="284" t="s">
        <v>271</v>
      </c>
      <c r="Q24" s="287"/>
      <c r="R24" s="288"/>
      <c r="S24" s="284" t="s">
        <v>272</v>
      </c>
      <c r="T24" s="285"/>
      <c r="U24" s="286"/>
      <c r="V24" s="284" t="s">
        <v>58</v>
      </c>
      <c r="W24" s="286"/>
      <c r="X24" s="49" t="s">
        <v>155</v>
      </c>
      <c r="Y24" s="60" t="s">
        <v>375</v>
      </c>
      <c r="Z24" s="54">
        <v>1000</v>
      </c>
      <c r="AA24" s="46" t="s">
        <v>268</v>
      </c>
    </row>
    <row r="25" spans="1:27" s="48" customFormat="1" ht="13.5" customHeight="1" x14ac:dyDescent="0.25">
      <c r="A25" s="83" t="s">
        <v>209</v>
      </c>
      <c r="B25" s="83" t="s">
        <v>148</v>
      </c>
      <c r="C25" s="83" t="s">
        <v>148</v>
      </c>
      <c r="D25" s="84" t="s">
        <v>264</v>
      </c>
      <c r="E25" s="84" t="s">
        <v>264</v>
      </c>
      <c r="F25" s="283">
        <v>1</v>
      </c>
      <c r="G25" s="238" t="s">
        <v>366</v>
      </c>
      <c r="H25" s="239"/>
      <c r="I25" s="239"/>
      <c r="J25" s="239"/>
      <c r="K25" s="240"/>
      <c r="L25" s="284" t="s">
        <v>265</v>
      </c>
      <c r="M25" s="285"/>
      <c r="N25" s="285"/>
      <c r="O25" s="286"/>
      <c r="P25" s="284" t="s">
        <v>269</v>
      </c>
      <c r="Q25" s="287"/>
      <c r="R25" s="288"/>
      <c r="S25" s="284" t="s">
        <v>273</v>
      </c>
      <c r="T25" s="285"/>
      <c r="U25" s="286"/>
      <c r="V25" s="284" t="s">
        <v>58</v>
      </c>
      <c r="W25" s="286"/>
      <c r="X25" s="49" t="s">
        <v>155</v>
      </c>
      <c r="Y25" s="60" t="s">
        <v>375</v>
      </c>
      <c r="Z25" s="54">
        <v>1000</v>
      </c>
      <c r="AA25" s="46" t="s">
        <v>268</v>
      </c>
    </row>
    <row r="26" spans="1:27" s="48" customFormat="1" ht="13.5" customHeight="1" x14ac:dyDescent="0.25">
      <c r="A26" s="83" t="s">
        <v>209</v>
      </c>
      <c r="B26" s="83" t="s">
        <v>148</v>
      </c>
      <c r="C26" s="83" t="s">
        <v>148</v>
      </c>
      <c r="D26" s="84" t="s">
        <v>264</v>
      </c>
      <c r="E26" s="84" t="s">
        <v>264</v>
      </c>
      <c r="F26" s="283">
        <v>1</v>
      </c>
      <c r="G26" s="238" t="s">
        <v>366</v>
      </c>
      <c r="H26" s="239"/>
      <c r="I26" s="239"/>
      <c r="J26" s="239"/>
      <c r="K26" s="240"/>
      <c r="L26" s="284" t="s">
        <v>265</v>
      </c>
      <c r="M26" s="285"/>
      <c r="N26" s="285"/>
      <c r="O26" s="286"/>
      <c r="P26" s="284" t="s">
        <v>266</v>
      </c>
      <c r="Q26" s="287"/>
      <c r="R26" s="288"/>
      <c r="S26" s="284" t="s">
        <v>274</v>
      </c>
      <c r="T26" s="285"/>
      <c r="U26" s="286"/>
      <c r="V26" s="284" t="s">
        <v>58</v>
      </c>
      <c r="W26" s="286"/>
      <c r="X26" s="49" t="s">
        <v>155</v>
      </c>
      <c r="Y26" s="60" t="s">
        <v>375</v>
      </c>
      <c r="Z26" s="54">
        <v>1000</v>
      </c>
      <c r="AA26" s="46" t="s">
        <v>268</v>
      </c>
    </row>
    <row r="27" spans="1:27" s="48" customFormat="1" ht="13.5" customHeight="1" x14ac:dyDescent="0.25">
      <c r="A27" s="83" t="s">
        <v>209</v>
      </c>
      <c r="B27" s="83" t="s">
        <v>148</v>
      </c>
      <c r="C27" s="83" t="s">
        <v>148</v>
      </c>
      <c r="D27" s="257" t="s">
        <v>149</v>
      </c>
      <c r="E27" s="257"/>
      <c r="F27" s="283">
        <v>1</v>
      </c>
      <c r="G27" s="238" t="s">
        <v>275</v>
      </c>
      <c r="H27" s="239"/>
      <c r="I27" s="239"/>
      <c r="J27" s="239"/>
      <c r="K27" s="240"/>
      <c r="L27" s="284" t="s">
        <v>265</v>
      </c>
      <c r="M27" s="285"/>
      <c r="N27" s="285"/>
      <c r="O27" s="286"/>
      <c r="P27" s="284" t="s">
        <v>276</v>
      </c>
      <c r="Q27" s="287"/>
      <c r="R27" s="288"/>
      <c r="S27" s="284" t="s">
        <v>277</v>
      </c>
      <c r="T27" s="285"/>
      <c r="U27" s="286"/>
      <c r="V27" s="284" t="s">
        <v>58</v>
      </c>
      <c r="W27" s="286"/>
      <c r="X27" s="49" t="s">
        <v>155</v>
      </c>
      <c r="Y27" s="60" t="s">
        <v>381</v>
      </c>
      <c r="Z27" s="54">
        <v>50</v>
      </c>
      <c r="AA27" s="46" t="s">
        <v>278</v>
      </c>
    </row>
    <row r="28" spans="1:27" s="48" customFormat="1" ht="13.5" customHeight="1" x14ac:dyDescent="0.25">
      <c r="A28" s="83" t="s">
        <v>209</v>
      </c>
      <c r="B28" s="83" t="s">
        <v>148</v>
      </c>
      <c r="C28" s="83" t="s">
        <v>148</v>
      </c>
      <c r="D28" s="257" t="s">
        <v>149</v>
      </c>
      <c r="E28" s="257"/>
      <c r="F28" s="283">
        <v>1</v>
      </c>
      <c r="G28" s="238" t="s">
        <v>275</v>
      </c>
      <c r="H28" s="239"/>
      <c r="I28" s="239"/>
      <c r="J28" s="239"/>
      <c r="K28" s="240"/>
      <c r="L28" s="284" t="s">
        <v>265</v>
      </c>
      <c r="M28" s="285"/>
      <c r="N28" s="285"/>
      <c r="O28" s="286"/>
      <c r="P28" s="284" t="s">
        <v>279</v>
      </c>
      <c r="Q28" s="287"/>
      <c r="R28" s="288"/>
      <c r="S28" s="284" t="s">
        <v>280</v>
      </c>
      <c r="T28" s="285"/>
      <c r="U28" s="286"/>
      <c r="V28" s="284" t="s">
        <v>58</v>
      </c>
      <c r="W28" s="286"/>
      <c r="X28" s="49" t="s">
        <v>155</v>
      </c>
      <c r="Y28" s="60" t="s">
        <v>381</v>
      </c>
      <c r="Z28" s="54">
        <v>50</v>
      </c>
      <c r="AA28" s="46" t="s">
        <v>278</v>
      </c>
    </row>
    <row r="29" spans="1:27" s="48" customFormat="1" ht="13.5" customHeight="1" x14ac:dyDescent="0.25">
      <c r="A29" s="83" t="s">
        <v>209</v>
      </c>
      <c r="B29" s="83" t="s">
        <v>148</v>
      </c>
      <c r="C29" s="83" t="s">
        <v>148</v>
      </c>
      <c r="D29" s="257" t="s">
        <v>149</v>
      </c>
      <c r="E29" s="257"/>
      <c r="F29" s="283">
        <v>1</v>
      </c>
      <c r="G29" s="238" t="s">
        <v>281</v>
      </c>
      <c r="H29" s="239"/>
      <c r="I29" s="239"/>
      <c r="J29" s="239"/>
      <c r="K29" s="240"/>
      <c r="L29" s="284" t="s">
        <v>265</v>
      </c>
      <c r="M29" s="285"/>
      <c r="N29" s="285"/>
      <c r="O29" s="286"/>
      <c r="P29" s="284" t="s">
        <v>282</v>
      </c>
      <c r="Q29" s="287"/>
      <c r="R29" s="288"/>
      <c r="S29" s="284" t="s">
        <v>283</v>
      </c>
      <c r="T29" s="285"/>
      <c r="U29" s="286"/>
      <c r="V29" s="284" t="s">
        <v>58</v>
      </c>
      <c r="W29" s="286"/>
      <c r="X29" s="49" t="s">
        <v>155</v>
      </c>
      <c r="Y29" s="60" t="s">
        <v>381</v>
      </c>
      <c r="Z29" s="54">
        <v>50</v>
      </c>
      <c r="AA29" s="46" t="s">
        <v>278</v>
      </c>
    </row>
    <row r="30" spans="1:27" s="48" customFormat="1" ht="13.5" customHeight="1" x14ac:dyDescent="0.25">
      <c r="A30" s="83" t="s">
        <v>209</v>
      </c>
      <c r="B30" s="83" t="s">
        <v>148</v>
      </c>
      <c r="C30" s="83" t="s">
        <v>148</v>
      </c>
      <c r="D30" s="257" t="s">
        <v>149</v>
      </c>
      <c r="E30" s="257"/>
      <c r="F30" s="283">
        <v>1</v>
      </c>
      <c r="G30" s="238" t="s">
        <v>284</v>
      </c>
      <c r="H30" s="239"/>
      <c r="I30" s="239"/>
      <c r="J30" s="239"/>
      <c r="K30" s="240"/>
      <c r="L30" s="284" t="s">
        <v>265</v>
      </c>
      <c r="M30" s="285"/>
      <c r="N30" s="285"/>
      <c r="O30" s="286"/>
      <c r="P30" s="284" t="s">
        <v>285</v>
      </c>
      <c r="Q30" s="287"/>
      <c r="R30" s="288"/>
      <c r="S30" s="284" t="s">
        <v>286</v>
      </c>
      <c r="T30" s="285"/>
      <c r="U30" s="286"/>
      <c r="V30" s="284" t="s">
        <v>58</v>
      </c>
      <c r="W30" s="286"/>
      <c r="X30" s="49" t="s">
        <v>155</v>
      </c>
      <c r="Y30" s="60" t="s">
        <v>381</v>
      </c>
      <c r="Z30" s="54">
        <v>50</v>
      </c>
      <c r="AA30" s="46" t="s">
        <v>278</v>
      </c>
    </row>
    <row r="31" spans="1:27" s="48" customFormat="1" ht="13.5" customHeight="1" x14ac:dyDescent="0.25">
      <c r="A31" s="83" t="s">
        <v>209</v>
      </c>
      <c r="B31" s="83" t="s">
        <v>148</v>
      </c>
      <c r="C31" s="83" t="s">
        <v>148</v>
      </c>
      <c r="D31" s="257" t="s">
        <v>149</v>
      </c>
      <c r="E31" s="257"/>
      <c r="F31" s="283">
        <v>1</v>
      </c>
      <c r="G31" s="238" t="s">
        <v>287</v>
      </c>
      <c r="H31" s="239"/>
      <c r="I31" s="239"/>
      <c r="J31" s="239"/>
      <c r="K31" s="240"/>
      <c r="L31" s="284" t="s">
        <v>265</v>
      </c>
      <c r="M31" s="285"/>
      <c r="N31" s="285"/>
      <c r="O31" s="286"/>
      <c r="P31" s="284" t="s">
        <v>288</v>
      </c>
      <c r="Q31" s="287"/>
      <c r="R31" s="288"/>
      <c r="S31" s="284" t="s">
        <v>289</v>
      </c>
      <c r="T31" s="285"/>
      <c r="U31" s="286"/>
      <c r="V31" s="284" t="s">
        <v>58</v>
      </c>
      <c r="W31" s="286"/>
      <c r="X31" s="49" t="s">
        <v>155</v>
      </c>
      <c r="Y31" s="60" t="s">
        <v>381</v>
      </c>
      <c r="Z31" s="54">
        <v>50</v>
      </c>
      <c r="AA31" s="46" t="s">
        <v>278</v>
      </c>
    </row>
    <row r="32" spans="1:27" s="48" customFormat="1" ht="13.5" customHeight="1" x14ac:dyDescent="0.25">
      <c r="A32" s="83" t="s">
        <v>209</v>
      </c>
      <c r="B32" s="83" t="s">
        <v>148</v>
      </c>
      <c r="C32" s="83" t="s">
        <v>148</v>
      </c>
      <c r="D32" s="257" t="s">
        <v>149</v>
      </c>
      <c r="E32" s="257"/>
      <c r="F32" s="283">
        <v>1</v>
      </c>
      <c r="G32" s="238" t="s">
        <v>290</v>
      </c>
      <c r="H32" s="239"/>
      <c r="I32" s="239"/>
      <c r="J32" s="239"/>
      <c r="K32" s="240"/>
      <c r="L32" s="284" t="s">
        <v>291</v>
      </c>
      <c r="M32" s="285"/>
      <c r="N32" s="285"/>
      <c r="O32" s="286"/>
      <c r="P32" s="284" t="s">
        <v>292</v>
      </c>
      <c r="Q32" s="287"/>
      <c r="R32" s="288"/>
      <c r="S32" s="284" t="s">
        <v>293</v>
      </c>
      <c r="T32" s="285"/>
      <c r="U32" s="286"/>
      <c r="V32" s="284" t="s">
        <v>58</v>
      </c>
      <c r="W32" s="286"/>
      <c r="X32" s="49" t="s">
        <v>155</v>
      </c>
      <c r="Y32" s="60" t="s">
        <v>382</v>
      </c>
      <c r="Z32" s="54">
        <v>30</v>
      </c>
      <c r="AA32" s="46" t="s">
        <v>237</v>
      </c>
    </row>
    <row r="33" spans="1:27" s="48" customFormat="1" ht="13.5" customHeight="1" x14ac:dyDescent="0.25">
      <c r="A33" s="83" t="s">
        <v>209</v>
      </c>
      <c r="B33" s="83" t="s">
        <v>148</v>
      </c>
      <c r="C33" s="83" t="s">
        <v>148</v>
      </c>
      <c r="D33" s="257" t="s">
        <v>149</v>
      </c>
      <c r="E33" s="257"/>
      <c r="F33" s="283">
        <v>1</v>
      </c>
      <c r="G33" s="238" t="s">
        <v>367</v>
      </c>
      <c r="H33" s="239"/>
      <c r="I33" s="239"/>
      <c r="J33" s="239"/>
      <c r="K33" s="240"/>
      <c r="L33" s="284" t="s">
        <v>265</v>
      </c>
      <c r="M33" s="285"/>
      <c r="N33" s="285"/>
      <c r="O33" s="286"/>
      <c r="P33" s="284" t="s">
        <v>294</v>
      </c>
      <c r="Q33" s="287"/>
      <c r="R33" s="288"/>
      <c r="S33" s="284" t="s">
        <v>295</v>
      </c>
      <c r="T33" s="285"/>
      <c r="U33" s="286"/>
      <c r="V33" s="284" t="s">
        <v>58</v>
      </c>
      <c r="W33" s="286"/>
      <c r="X33" s="49" t="s">
        <v>155</v>
      </c>
      <c r="Y33" s="60" t="s">
        <v>382</v>
      </c>
      <c r="Z33" s="54">
        <v>30</v>
      </c>
      <c r="AA33" s="46" t="s">
        <v>237</v>
      </c>
    </row>
    <row r="34" spans="1:27" s="48" customFormat="1" ht="13.5" customHeight="1" x14ac:dyDescent="0.25">
      <c r="A34" s="83" t="s">
        <v>209</v>
      </c>
      <c r="B34" s="83" t="s">
        <v>148</v>
      </c>
      <c r="C34" s="83" t="s">
        <v>148</v>
      </c>
      <c r="D34" s="257" t="s">
        <v>149</v>
      </c>
      <c r="E34" s="257"/>
      <c r="F34" s="283">
        <v>1</v>
      </c>
      <c r="G34" s="238" t="s">
        <v>368</v>
      </c>
      <c r="H34" s="239"/>
      <c r="I34" s="239"/>
      <c r="J34" s="239"/>
      <c r="K34" s="240"/>
      <c r="L34" s="284" t="s">
        <v>265</v>
      </c>
      <c r="M34" s="285"/>
      <c r="N34" s="285"/>
      <c r="O34" s="286"/>
      <c r="P34" s="284" t="s">
        <v>296</v>
      </c>
      <c r="Q34" s="287"/>
      <c r="R34" s="288"/>
      <c r="S34" s="284" t="s">
        <v>297</v>
      </c>
      <c r="T34" s="285"/>
      <c r="U34" s="286"/>
      <c r="V34" s="284" t="s">
        <v>58</v>
      </c>
      <c r="W34" s="286"/>
      <c r="X34" s="49" t="s">
        <v>155</v>
      </c>
      <c r="Y34" s="60" t="s">
        <v>383</v>
      </c>
      <c r="Z34" s="54">
        <v>30</v>
      </c>
      <c r="AA34" s="46" t="s">
        <v>237</v>
      </c>
    </row>
    <row r="35" spans="1:27" s="48" customFormat="1" ht="13.5" customHeight="1" x14ac:dyDescent="0.25">
      <c r="A35" s="83" t="s">
        <v>209</v>
      </c>
      <c r="B35" s="83" t="s">
        <v>148</v>
      </c>
      <c r="C35" s="83" t="s">
        <v>148</v>
      </c>
      <c r="D35" s="257" t="s">
        <v>149</v>
      </c>
      <c r="E35" s="257"/>
      <c r="F35" s="283">
        <v>1</v>
      </c>
      <c r="G35" s="238" t="s">
        <v>298</v>
      </c>
      <c r="H35" s="239"/>
      <c r="I35" s="239"/>
      <c r="J35" s="239"/>
      <c r="K35" s="240"/>
      <c r="L35" s="284" t="s">
        <v>299</v>
      </c>
      <c r="M35" s="285"/>
      <c r="N35" s="285"/>
      <c r="O35" s="286"/>
      <c r="P35" s="284" t="s">
        <v>300</v>
      </c>
      <c r="Q35" s="287"/>
      <c r="R35" s="288"/>
      <c r="S35" s="284" t="s">
        <v>301</v>
      </c>
      <c r="T35" s="285"/>
      <c r="U35" s="286"/>
      <c r="V35" s="284" t="s">
        <v>58</v>
      </c>
      <c r="W35" s="286"/>
      <c r="X35" s="49" t="s">
        <v>155</v>
      </c>
      <c r="Y35" s="60" t="s">
        <v>384</v>
      </c>
      <c r="Z35" s="54">
        <v>200</v>
      </c>
      <c r="AA35" s="46" t="s">
        <v>237</v>
      </c>
    </row>
    <row r="36" spans="1:27" s="48" customFormat="1" ht="24.75" customHeight="1" x14ac:dyDescent="0.25">
      <c r="A36" s="83" t="s">
        <v>209</v>
      </c>
      <c r="B36" s="83" t="s">
        <v>148</v>
      </c>
      <c r="C36" s="83" t="s">
        <v>148</v>
      </c>
      <c r="D36" s="257" t="s">
        <v>149</v>
      </c>
      <c r="E36" s="257"/>
      <c r="F36" s="283">
        <v>2</v>
      </c>
      <c r="G36" s="238" t="s">
        <v>369</v>
      </c>
      <c r="H36" s="239"/>
      <c r="I36" s="239"/>
      <c r="J36" s="239"/>
      <c r="K36" s="240"/>
      <c r="L36" s="284" t="s">
        <v>302</v>
      </c>
      <c r="M36" s="285"/>
      <c r="N36" s="285"/>
      <c r="O36" s="286"/>
      <c r="P36" s="284" t="s">
        <v>303</v>
      </c>
      <c r="Q36" s="287"/>
      <c r="R36" s="288"/>
      <c r="S36" s="284" t="s">
        <v>304</v>
      </c>
      <c r="T36" s="285"/>
      <c r="U36" s="286"/>
      <c r="V36" s="284" t="s">
        <v>58</v>
      </c>
      <c r="W36" s="286"/>
      <c r="X36" s="49" t="s">
        <v>155</v>
      </c>
      <c r="Y36" s="60" t="s">
        <v>387</v>
      </c>
      <c r="Z36" s="54">
        <v>1000</v>
      </c>
      <c r="AA36" s="46" t="s">
        <v>305</v>
      </c>
    </row>
    <row r="37" spans="1:27" s="48" customFormat="1" ht="13.5" customHeight="1" x14ac:dyDescent="0.25">
      <c r="A37" s="83" t="s">
        <v>209</v>
      </c>
      <c r="B37" s="83" t="s">
        <v>148</v>
      </c>
      <c r="C37" s="83" t="s">
        <v>148</v>
      </c>
      <c r="D37" s="257" t="s">
        <v>149</v>
      </c>
      <c r="E37" s="257"/>
      <c r="F37" s="283">
        <v>2</v>
      </c>
      <c r="G37" s="284" t="s">
        <v>306</v>
      </c>
      <c r="H37" s="287"/>
      <c r="I37" s="287"/>
      <c r="J37" s="287"/>
      <c r="K37" s="288"/>
      <c r="L37" s="284" t="s">
        <v>302</v>
      </c>
      <c r="M37" s="285"/>
      <c r="N37" s="285"/>
      <c r="O37" s="286"/>
      <c r="P37" s="284" t="s">
        <v>307</v>
      </c>
      <c r="Q37" s="287"/>
      <c r="R37" s="288"/>
      <c r="S37" s="284" t="s">
        <v>308</v>
      </c>
      <c r="T37" s="285"/>
      <c r="U37" s="286"/>
      <c r="V37" s="284" t="s">
        <v>58</v>
      </c>
      <c r="W37" s="286"/>
      <c r="X37" s="49" t="s">
        <v>155</v>
      </c>
      <c r="Y37" s="60" t="s">
        <v>386</v>
      </c>
      <c r="Z37" s="54">
        <v>1500</v>
      </c>
      <c r="AA37" s="46" t="s">
        <v>305</v>
      </c>
    </row>
    <row r="38" spans="1:27" s="48" customFormat="1" ht="21" customHeight="1" x14ac:dyDescent="0.25">
      <c r="A38" s="83" t="s">
        <v>209</v>
      </c>
      <c r="B38" s="83" t="s">
        <v>148</v>
      </c>
      <c r="C38" s="83" t="s">
        <v>148</v>
      </c>
      <c r="D38" s="257" t="s">
        <v>149</v>
      </c>
      <c r="E38" s="257"/>
      <c r="F38" s="283">
        <v>1</v>
      </c>
      <c r="G38" s="238" t="s">
        <v>309</v>
      </c>
      <c r="H38" s="239"/>
      <c r="I38" s="239"/>
      <c r="J38" s="239"/>
      <c r="K38" s="240"/>
      <c r="L38" s="284" t="s">
        <v>228</v>
      </c>
      <c r="M38" s="285"/>
      <c r="N38" s="285"/>
      <c r="O38" s="286"/>
      <c r="P38" s="284" t="s">
        <v>232</v>
      </c>
      <c r="Q38" s="287"/>
      <c r="R38" s="288"/>
      <c r="S38" s="284" t="s">
        <v>310</v>
      </c>
      <c r="T38" s="285"/>
      <c r="U38" s="286"/>
      <c r="V38" s="284" t="s">
        <v>58</v>
      </c>
      <c r="W38" s="286"/>
      <c r="X38" s="49" t="s">
        <v>155</v>
      </c>
      <c r="Y38" s="60" t="s">
        <v>381</v>
      </c>
      <c r="Z38" s="54">
        <v>80</v>
      </c>
      <c r="AA38" s="46" t="s">
        <v>311</v>
      </c>
    </row>
    <row r="39" spans="1:27" s="48" customFormat="1" ht="13.5" customHeight="1" x14ac:dyDescent="0.25">
      <c r="A39" s="83" t="s">
        <v>209</v>
      </c>
      <c r="B39" s="83" t="s">
        <v>148</v>
      </c>
      <c r="C39" s="83" t="s">
        <v>148</v>
      </c>
      <c r="D39" s="257" t="s">
        <v>149</v>
      </c>
      <c r="E39" s="257"/>
      <c r="F39" s="283">
        <v>1</v>
      </c>
      <c r="G39" s="238" t="s">
        <v>312</v>
      </c>
      <c r="H39" s="239"/>
      <c r="I39" s="239"/>
      <c r="J39" s="239"/>
      <c r="K39" s="240"/>
      <c r="L39" s="284" t="s">
        <v>302</v>
      </c>
      <c r="M39" s="285"/>
      <c r="N39" s="285"/>
      <c r="O39" s="286"/>
      <c r="P39" s="284" t="s">
        <v>313</v>
      </c>
      <c r="Q39" s="287"/>
      <c r="R39" s="288"/>
      <c r="S39" s="284" t="s">
        <v>314</v>
      </c>
      <c r="T39" s="285"/>
      <c r="U39" s="286"/>
      <c r="V39" s="284" t="s">
        <v>58</v>
      </c>
      <c r="W39" s="286"/>
      <c r="X39" s="49" t="s">
        <v>155</v>
      </c>
      <c r="Y39" s="60" t="s">
        <v>388</v>
      </c>
      <c r="Z39" s="54">
        <v>200</v>
      </c>
      <c r="AA39" s="46" t="s">
        <v>305</v>
      </c>
    </row>
    <row r="40" spans="1:27" s="48" customFormat="1" ht="13.5" customHeight="1" x14ac:dyDescent="0.25">
      <c r="A40" s="83" t="s">
        <v>209</v>
      </c>
      <c r="B40" s="83" t="s">
        <v>148</v>
      </c>
      <c r="C40" s="83" t="s">
        <v>148</v>
      </c>
      <c r="D40" s="257" t="s">
        <v>149</v>
      </c>
      <c r="E40" s="257"/>
      <c r="F40" s="283">
        <v>1</v>
      </c>
      <c r="G40" s="238" t="s">
        <v>312</v>
      </c>
      <c r="H40" s="239"/>
      <c r="I40" s="239"/>
      <c r="J40" s="239"/>
      <c r="K40" s="240"/>
      <c r="L40" s="284" t="s">
        <v>302</v>
      </c>
      <c r="M40" s="285"/>
      <c r="N40" s="285"/>
      <c r="O40" s="286"/>
      <c r="P40" s="284" t="s">
        <v>315</v>
      </c>
      <c r="Q40" s="287"/>
      <c r="R40" s="288"/>
      <c r="S40" s="284" t="s">
        <v>316</v>
      </c>
      <c r="T40" s="285"/>
      <c r="U40" s="286"/>
      <c r="V40" s="284" t="s">
        <v>58</v>
      </c>
      <c r="W40" s="286"/>
      <c r="X40" s="49" t="s">
        <v>155</v>
      </c>
      <c r="Y40" s="60" t="s">
        <v>388</v>
      </c>
      <c r="Z40" s="54">
        <v>200</v>
      </c>
      <c r="AA40" s="46" t="s">
        <v>305</v>
      </c>
    </row>
    <row r="41" spans="1:27" s="48" customFormat="1" ht="13.5" customHeight="1" x14ac:dyDescent="0.25">
      <c r="A41" s="83" t="s">
        <v>209</v>
      </c>
      <c r="B41" s="83" t="s">
        <v>148</v>
      </c>
      <c r="C41" s="83" t="s">
        <v>148</v>
      </c>
      <c r="D41" s="257" t="s">
        <v>149</v>
      </c>
      <c r="E41" s="257"/>
      <c r="F41" s="283">
        <v>1</v>
      </c>
      <c r="G41" s="284" t="s">
        <v>370</v>
      </c>
      <c r="H41" s="287"/>
      <c r="I41" s="287"/>
      <c r="J41" s="287"/>
      <c r="K41" s="288"/>
      <c r="L41" s="284" t="s">
        <v>317</v>
      </c>
      <c r="M41" s="285"/>
      <c r="N41" s="285"/>
      <c r="O41" s="286"/>
      <c r="P41" s="284" t="s">
        <v>318</v>
      </c>
      <c r="Q41" s="287"/>
      <c r="R41" s="288"/>
      <c r="S41" s="284" t="s">
        <v>319</v>
      </c>
      <c r="T41" s="285"/>
      <c r="U41" s="286"/>
      <c r="V41" s="284" t="s">
        <v>58</v>
      </c>
      <c r="W41" s="286"/>
      <c r="X41" s="49" t="s">
        <v>155</v>
      </c>
      <c r="Y41" s="60" t="s">
        <v>387</v>
      </c>
      <c r="Z41" s="54">
        <v>1000</v>
      </c>
      <c r="AA41" s="46" t="s">
        <v>320</v>
      </c>
    </row>
    <row r="42" spans="1:27" s="48" customFormat="1" ht="25.5" customHeight="1" x14ac:dyDescent="0.25">
      <c r="A42" s="83" t="s">
        <v>209</v>
      </c>
      <c r="B42" s="83" t="s">
        <v>148</v>
      </c>
      <c r="C42" s="83" t="s">
        <v>148</v>
      </c>
      <c r="D42" s="257" t="s">
        <v>149</v>
      </c>
      <c r="E42" s="257"/>
      <c r="F42" s="283">
        <v>1</v>
      </c>
      <c r="G42" s="238" t="s">
        <v>321</v>
      </c>
      <c r="H42" s="239"/>
      <c r="I42" s="239"/>
      <c r="J42" s="239"/>
      <c r="K42" s="240"/>
      <c r="L42" s="284" t="s">
        <v>317</v>
      </c>
      <c r="M42" s="285"/>
      <c r="N42" s="285"/>
      <c r="O42" s="286"/>
      <c r="P42" s="284" t="s">
        <v>322</v>
      </c>
      <c r="Q42" s="287"/>
      <c r="R42" s="288"/>
      <c r="S42" s="284" t="s">
        <v>323</v>
      </c>
      <c r="T42" s="285"/>
      <c r="U42" s="286"/>
      <c r="V42" s="284" t="s">
        <v>58</v>
      </c>
      <c r="W42" s="286"/>
      <c r="X42" s="49" t="s">
        <v>155</v>
      </c>
      <c r="Y42" s="60" t="s">
        <v>385</v>
      </c>
      <c r="Z42" s="54">
        <v>800</v>
      </c>
      <c r="AA42" s="46" t="s">
        <v>320</v>
      </c>
    </row>
    <row r="43" spans="1:27" s="48" customFormat="1" ht="24" customHeight="1" x14ac:dyDescent="0.25">
      <c r="A43" s="83" t="s">
        <v>209</v>
      </c>
      <c r="B43" s="83" t="s">
        <v>148</v>
      </c>
      <c r="C43" s="83" t="s">
        <v>148</v>
      </c>
      <c r="D43" s="257" t="s">
        <v>149</v>
      </c>
      <c r="E43" s="257"/>
      <c r="F43" s="283">
        <v>1</v>
      </c>
      <c r="G43" s="238" t="s">
        <v>324</v>
      </c>
      <c r="H43" s="239"/>
      <c r="I43" s="239"/>
      <c r="J43" s="239"/>
      <c r="K43" s="240"/>
      <c r="L43" s="284" t="s">
        <v>317</v>
      </c>
      <c r="M43" s="285"/>
      <c r="N43" s="285"/>
      <c r="O43" s="286"/>
      <c r="P43" s="284" t="s">
        <v>325</v>
      </c>
      <c r="Q43" s="287"/>
      <c r="R43" s="288"/>
      <c r="S43" s="284" t="s">
        <v>326</v>
      </c>
      <c r="T43" s="285"/>
      <c r="U43" s="286"/>
      <c r="V43" s="284" t="s">
        <v>58</v>
      </c>
      <c r="W43" s="286"/>
      <c r="X43" s="49" t="s">
        <v>155</v>
      </c>
      <c r="Y43" s="60" t="s">
        <v>389</v>
      </c>
      <c r="Z43" s="54">
        <v>800</v>
      </c>
      <c r="AA43" s="46" t="s">
        <v>320</v>
      </c>
    </row>
    <row r="44" spans="1:27" s="48" customFormat="1" ht="25.5" customHeight="1" x14ac:dyDescent="0.25">
      <c r="A44" s="83" t="s">
        <v>209</v>
      </c>
      <c r="B44" s="83" t="s">
        <v>148</v>
      </c>
      <c r="C44" s="83" t="s">
        <v>148</v>
      </c>
      <c r="D44" s="257" t="s">
        <v>149</v>
      </c>
      <c r="E44" s="257"/>
      <c r="F44" s="283">
        <v>1</v>
      </c>
      <c r="G44" s="238" t="s">
        <v>327</v>
      </c>
      <c r="H44" s="239"/>
      <c r="I44" s="239"/>
      <c r="J44" s="239"/>
      <c r="K44" s="240"/>
      <c r="L44" s="284" t="s">
        <v>317</v>
      </c>
      <c r="M44" s="285"/>
      <c r="N44" s="285"/>
      <c r="O44" s="286"/>
      <c r="P44" s="284" t="s">
        <v>328</v>
      </c>
      <c r="Q44" s="287"/>
      <c r="R44" s="288"/>
      <c r="S44" s="284" t="s">
        <v>329</v>
      </c>
      <c r="T44" s="285"/>
      <c r="U44" s="286"/>
      <c r="V44" s="284" t="s">
        <v>58</v>
      </c>
      <c r="W44" s="286"/>
      <c r="X44" s="49" t="s">
        <v>155</v>
      </c>
      <c r="Y44" s="60" t="s">
        <v>381</v>
      </c>
      <c r="Z44" s="54">
        <v>800</v>
      </c>
      <c r="AA44" s="46" t="s">
        <v>320</v>
      </c>
    </row>
    <row r="45" spans="1:27" s="48" customFormat="1" ht="22.5" customHeight="1" x14ac:dyDescent="0.25">
      <c r="A45" s="83" t="s">
        <v>209</v>
      </c>
      <c r="B45" s="83" t="s">
        <v>148</v>
      </c>
      <c r="C45" s="83" t="s">
        <v>148</v>
      </c>
      <c r="D45" s="257" t="s">
        <v>149</v>
      </c>
      <c r="E45" s="257"/>
      <c r="F45" s="283">
        <v>1</v>
      </c>
      <c r="G45" s="238" t="s">
        <v>371</v>
      </c>
      <c r="H45" s="239"/>
      <c r="I45" s="239"/>
      <c r="J45" s="239"/>
      <c r="K45" s="240"/>
      <c r="L45" s="284" t="s">
        <v>317</v>
      </c>
      <c r="M45" s="285"/>
      <c r="N45" s="285"/>
      <c r="O45" s="286"/>
      <c r="P45" s="284" t="s">
        <v>330</v>
      </c>
      <c r="Q45" s="287"/>
      <c r="R45" s="288"/>
      <c r="S45" s="284" t="s">
        <v>331</v>
      </c>
      <c r="T45" s="285"/>
      <c r="U45" s="286"/>
      <c r="V45" s="284" t="s">
        <v>58</v>
      </c>
      <c r="W45" s="286"/>
      <c r="X45" s="49" t="s">
        <v>155</v>
      </c>
      <c r="Y45" s="60" t="s">
        <v>383</v>
      </c>
      <c r="Z45" s="54">
        <v>20</v>
      </c>
      <c r="AA45" s="46" t="s">
        <v>320</v>
      </c>
    </row>
    <row r="46" spans="1:27" s="48" customFormat="1" ht="13.5" customHeight="1" x14ac:dyDescent="0.25">
      <c r="A46" s="83" t="s">
        <v>209</v>
      </c>
      <c r="B46" s="83" t="s">
        <v>148</v>
      </c>
      <c r="C46" s="83" t="s">
        <v>148</v>
      </c>
      <c r="D46" s="257" t="s">
        <v>149</v>
      </c>
      <c r="E46" s="257"/>
      <c r="F46" s="283">
        <v>1</v>
      </c>
      <c r="G46" s="238" t="s">
        <v>332</v>
      </c>
      <c r="H46" s="239"/>
      <c r="I46" s="239"/>
      <c r="J46" s="239"/>
      <c r="K46" s="240"/>
      <c r="L46" s="284" t="s">
        <v>317</v>
      </c>
      <c r="M46" s="285"/>
      <c r="N46" s="285"/>
      <c r="O46" s="286"/>
      <c r="P46" s="284" t="s">
        <v>333</v>
      </c>
      <c r="Q46" s="287"/>
      <c r="R46" s="288"/>
      <c r="S46" s="284" t="s">
        <v>58</v>
      </c>
      <c r="T46" s="287"/>
      <c r="U46" s="288"/>
      <c r="V46" s="284" t="s">
        <v>58</v>
      </c>
      <c r="W46" s="286"/>
      <c r="X46" s="49" t="s">
        <v>155</v>
      </c>
      <c r="Y46" s="60" t="s">
        <v>390</v>
      </c>
      <c r="Z46" s="54">
        <v>5</v>
      </c>
      <c r="AA46" s="46" t="s">
        <v>320</v>
      </c>
    </row>
    <row r="47" spans="1:27" s="48" customFormat="1" ht="22.5" customHeight="1" x14ac:dyDescent="0.25">
      <c r="A47" s="83" t="s">
        <v>209</v>
      </c>
      <c r="B47" s="83" t="s">
        <v>148</v>
      </c>
      <c r="C47" s="83" t="s">
        <v>148</v>
      </c>
      <c r="D47" s="257" t="s">
        <v>149</v>
      </c>
      <c r="E47" s="257"/>
      <c r="F47" s="283">
        <v>1</v>
      </c>
      <c r="G47" s="238" t="s">
        <v>334</v>
      </c>
      <c r="H47" s="239"/>
      <c r="I47" s="239"/>
      <c r="J47" s="239"/>
      <c r="K47" s="240"/>
      <c r="L47" s="284" t="s">
        <v>335</v>
      </c>
      <c r="M47" s="285"/>
      <c r="N47" s="285"/>
      <c r="O47" s="286"/>
      <c r="P47" s="284" t="s">
        <v>58</v>
      </c>
      <c r="Q47" s="287"/>
      <c r="R47" s="288"/>
      <c r="S47" s="284" t="s">
        <v>336</v>
      </c>
      <c r="T47" s="287"/>
      <c r="U47" s="288"/>
      <c r="V47" s="284" t="s">
        <v>58</v>
      </c>
      <c r="W47" s="286"/>
      <c r="X47" s="49" t="s">
        <v>155</v>
      </c>
      <c r="Y47" s="60" t="s">
        <v>387</v>
      </c>
      <c r="Z47" s="54">
        <v>500</v>
      </c>
      <c r="AA47" s="46" t="s">
        <v>337</v>
      </c>
    </row>
    <row r="48" spans="1:27" s="48" customFormat="1" ht="22.5" customHeight="1" x14ac:dyDescent="0.25">
      <c r="A48" s="83" t="s">
        <v>209</v>
      </c>
      <c r="B48" s="83" t="s">
        <v>148</v>
      </c>
      <c r="C48" s="83" t="s">
        <v>148</v>
      </c>
      <c r="D48" s="257" t="s">
        <v>149</v>
      </c>
      <c r="E48" s="257"/>
      <c r="F48" s="283">
        <v>1</v>
      </c>
      <c r="G48" s="238" t="s">
        <v>334</v>
      </c>
      <c r="H48" s="239"/>
      <c r="I48" s="239"/>
      <c r="J48" s="239"/>
      <c r="K48" s="240"/>
      <c r="L48" s="284" t="s">
        <v>338</v>
      </c>
      <c r="M48" s="285"/>
      <c r="N48" s="285"/>
      <c r="O48" s="286"/>
      <c r="P48" s="284" t="s">
        <v>58</v>
      </c>
      <c r="Q48" s="287"/>
      <c r="R48" s="288"/>
      <c r="S48" s="284" t="s">
        <v>339</v>
      </c>
      <c r="T48" s="287"/>
      <c r="U48" s="288"/>
      <c r="V48" s="284" t="s">
        <v>58</v>
      </c>
      <c r="W48" s="286"/>
      <c r="X48" s="49" t="s">
        <v>155</v>
      </c>
      <c r="Y48" s="60" t="s">
        <v>391</v>
      </c>
      <c r="Z48" s="54">
        <v>500</v>
      </c>
      <c r="AA48" s="46" t="s">
        <v>337</v>
      </c>
    </row>
    <row r="49" spans="1:27" s="48" customFormat="1" ht="22.5" customHeight="1" x14ac:dyDescent="0.25">
      <c r="A49" s="83" t="s">
        <v>209</v>
      </c>
      <c r="B49" s="83" t="s">
        <v>148</v>
      </c>
      <c r="C49" s="83" t="s">
        <v>148</v>
      </c>
      <c r="D49" s="257" t="s">
        <v>149</v>
      </c>
      <c r="E49" s="257"/>
      <c r="F49" s="283">
        <v>1</v>
      </c>
      <c r="G49" s="238" t="s">
        <v>334</v>
      </c>
      <c r="H49" s="239"/>
      <c r="I49" s="239"/>
      <c r="J49" s="239"/>
      <c r="K49" s="240"/>
      <c r="L49" s="284" t="s">
        <v>340</v>
      </c>
      <c r="M49" s="285"/>
      <c r="N49" s="285"/>
      <c r="O49" s="286"/>
      <c r="P49" s="284" t="s">
        <v>341</v>
      </c>
      <c r="Q49" s="287"/>
      <c r="R49" s="288"/>
      <c r="S49" s="284" t="s">
        <v>342</v>
      </c>
      <c r="T49" s="285"/>
      <c r="U49" s="286"/>
      <c r="V49" s="284" t="s">
        <v>58</v>
      </c>
      <c r="W49" s="286"/>
      <c r="X49" s="49" t="s">
        <v>155</v>
      </c>
      <c r="Y49" s="60" t="s">
        <v>387</v>
      </c>
      <c r="Z49" s="54">
        <v>500</v>
      </c>
      <c r="AA49" s="46" t="s">
        <v>337</v>
      </c>
    </row>
    <row r="50" spans="1:27" s="48" customFormat="1" ht="22.5" customHeight="1" x14ac:dyDescent="0.25">
      <c r="A50" s="83" t="s">
        <v>209</v>
      </c>
      <c r="B50" s="83" t="s">
        <v>148</v>
      </c>
      <c r="C50" s="83" t="s">
        <v>148</v>
      </c>
      <c r="D50" s="257" t="s">
        <v>149</v>
      </c>
      <c r="E50" s="257"/>
      <c r="F50" s="283">
        <v>1</v>
      </c>
      <c r="G50" s="238" t="s">
        <v>334</v>
      </c>
      <c r="H50" s="239"/>
      <c r="I50" s="239"/>
      <c r="J50" s="239"/>
      <c r="K50" s="240"/>
      <c r="L50" s="284" t="s">
        <v>340</v>
      </c>
      <c r="M50" s="285"/>
      <c r="N50" s="285"/>
      <c r="O50" s="286"/>
      <c r="P50" s="284" t="s">
        <v>343</v>
      </c>
      <c r="Q50" s="287"/>
      <c r="R50" s="288"/>
      <c r="S50" s="284" t="s">
        <v>344</v>
      </c>
      <c r="T50" s="285"/>
      <c r="U50" s="286"/>
      <c r="V50" s="284" t="s">
        <v>58</v>
      </c>
      <c r="W50" s="286"/>
      <c r="X50" s="49" t="s">
        <v>155</v>
      </c>
      <c r="Y50" s="60" t="s">
        <v>387</v>
      </c>
      <c r="Z50" s="54">
        <v>500</v>
      </c>
      <c r="AA50" s="46" t="s">
        <v>337</v>
      </c>
    </row>
    <row r="51" spans="1:27" s="48" customFormat="1" ht="22.5" customHeight="1" x14ac:dyDescent="0.25">
      <c r="A51" s="83" t="s">
        <v>209</v>
      </c>
      <c r="B51" s="83" t="s">
        <v>148</v>
      </c>
      <c r="C51" s="83" t="s">
        <v>148</v>
      </c>
      <c r="D51" s="257" t="s">
        <v>149</v>
      </c>
      <c r="E51" s="257"/>
      <c r="F51" s="283">
        <v>1</v>
      </c>
      <c r="G51" s="238" t="s">
        <v>334</v>
      </c>
      <c r="H51" s="239"/>
      <c r="I51" s="239"/>
      <c r="J51" s="239"/>
      <c r="K51" s="240"/>
      <c r="L51" s="284" t="s">
        <v>345</v>
      </c>
      <c r="M51" s="285"/>
      <c r="N51" s="285"/>
      <c r="O51" s="286"/>
      <c r="P51" s="284" t="s">
        <v>346</v>
      </c>
      <c r="Q51" s="287"/>
      <c r="R51" s="288"/>
      <c r="S51" s="284" t="s">
        <v>347</v>
      </c>
      <c r="T51" s="285"/>
      <c r="U51" s="286"/>
      <c r="V51" s="284" t="s">
        <v>58</v>
      </c>
      <c r="W51" s="286"/>
      <c r="X51" s="49" t="s">
        <v>155</v>
      </c>
      <c r="Y51" s="60" t="s">
        <v>387</v>
      </c>
      <c r="Z51" s="54">
        <v>500</v>
      </c>
      <c r="AA51" s="46" t="s">
        <v>337</v>
      </c>
    </row>
    <row r="52" spans="1:27" s="48" customFormat="1" ht="20.25" customHeight="1" x14ac:dyDescent="0.25">
      <c r="A52" s="83" t="s">
        <v>209</v>
      </c>
      <c r="B52" s="83" t="s">
        <v>148</v>
      </c>
      <c r="C52" s="83" t="s">
        <v>148</v>
      </c>
      <c r="D52" s="257" t="s">
        <v>149</v>
      </c>
      <c r="E52" s="257"/>
      <c r="F52" s="283">
        <v>3</v>
      </c>
      <c r="G52" s="238" t="s">
        <v>348</v>
      </c>
      <c r="H52" s="239"/>
      <c r="I52" s="239"/>
      <c r="J52" s="239"/>
      <c r="K52" s="240"/>
      <c r="L52" s="284" t="s">
        <v>180</v>
      </c>
      <c r="M52" s="285"/>
      <c r="N52" s="285"/>
      <c r="O52" s="286"/>
      <c r="P52" s="284" t="s">
        <v>349</v>
      </c>
      <c r="Q52" s="287"/>
      <c r="R52" s="288"/>
      <c r="S52" s="284" t="s">
        <v>58</v>
      </c>
      <c r="T52" s="287"/>
      <c r="U52" s="288"/>
      <c r="V52" s="284" t="s">
        <v>58</v>
      </c>
      <c r="W52" s="286"/>
      <c r="X52" s="49" t="s">
        <v>155</v>
      </c>
      <c r="Y52" s="60" t="s">
        <v>385</v>
      </c>
      <c r="Z52" s="54">
        <v>10</v>
      </c>
      <c r="AA52" s="46" t="s">
        <v>350</v>
      </c>
    </row>
    <row r="53" spans="1:27" ht="13.5" customHeight="1" x14ac:dyDescent="0.2">
      <c r="A53" s="1" t="s">
        <v>144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</sheetData>
  <mergeCells count="273">
    <mergeCell ref="V52:W52"/>
    <mergeCell ref="A52:C52"/>
    <mergeCell ref="D52:E52"/>
    <mergeCell ref="G52:K52"/>
    <mergeCell ref="L52:O52"/>
    <mergeCell ref="P52:R52"/>
    <mergeCell ref="S52:U52"/>
    <mergeCell ref="V50:W50"/>
    <mergeCell ref="A51:C51"/>
    <mergeCell ref="D51:E51"/>
    <mergeCell ref="G51:K51"/>
    <mergeCell ref="L51:O51"/>
    <mergeCell ref="P51:R51"/>
    <mergeCell ref="S51:U51"/>
    <mergeCell ref="V51:W51"/>
    <mergeCell ref="A50:C50"/>
    <mergeCell ref="D50:E50"/>
    <mergeCell ref="G50:K50"/>
    <mergeCell ref="L50:O50"/>
    <mergeCell ref="P50:R50"/>
    <mergeCell ref="S50:U50"/>
    <mergeCell ref="V48:W48"/>
    <mergeCell ref="A49:C49"/>
    <mergeCell ref="D49:E49"/>
    <mergeCell ref="G49:K49"/>
    <mergeCell ref="L49:O49"/>
    <mergeCell ref="P49:R49"/>
    <mergeCell ref="S49:U49"/>
    <mergeCell ref="V49:W49"/>
    <mergeCell ref="A48:C48"/>
    <mergeCell ref="D48:E48"/>
    <mergeCell ref="G48:K48"/>
    <mergeCell ref="L48:O48"/>
    <mergeCell ref="P48:R48"/>
    <mergeCell ref="S48:U48"/>
    <mergeCell ref="V46:W46"/>
    <mergeCell ref="A47:C47"/>
    <mergeCell ref="D47:E47"/>
    <mergeCell ref="G47:K47"/>
    <mergeCell ref="L47:O47"/>
    <mergeCell ref="P47:R47"/>
    <mergeCell ref="S47:U47"/>
    <mergeCell ref="V47:W47"/>
    <mergeCell ref="A46:C46"/>
    <mergeCell ref="D46:E46"/>
    <mergeCell ref="G46:K46"/>
    <mergeCell ref="L46:O46"/>
    <mergeCell ref="P46:R46"/>
    <mergeCell ref="S46:U46"/>
    <mergeCell ref="V44:W44"/>
    <mergeCell ref="A45:C45"/>
    <mergeCell ref="D45:E45"/>
    <mergeCell ref="G45:K45"/>
    <mergeCell ref="L45:O45"/>
    <mergeCell ref="P45:R45"/>
    <mergeCell ref="S45:U45"/>
    <mergeCell ref="V45:W45"/>
    <mergeCell ref="A44:C44"/>
    <mergeCell ref="D44:E44"/>
    <mergeCell ref="G44:K44"/>
    <mergeCell ref="L44:O44"/>
    <mergeCell ref="P44:R44"/>
    <mergeCell ref="S44:U44"/>
    <mergeCell ref="G39:K39"/>
    <mergeCell ref="L39:O39"/>
    <mergeCell ref="P39:R39"/>
    <mergeCell ref="S39:U39"/>
    <mergeCell ref="V39:W39"/>
    <mergeCell ref="G40:K40"/>
    <mergeCell ref="L40:O40"/>
    <mergeCell ref="V42:W42"/>
    <mergeCell ref="A43:C43"/>
    <mergeCell ref="D43:E43"/>
    <mergeCell ref="G43:K43"/>
    <mergeCell ref="L43:O43"/>
    <mergeCell ref="P43:R43"/>
    <mergeCell ref="S43:U43"/>
    <mergeCell ref="V43:W43"/>
    <mergeCell ref="A42:C42"/>
    <mergeCell ref="D42:E42"/>
    <mergeCell ref="G42:K42"/>
    <mergeCell ref="L42:O42"/>
    <mergeCell ref="P42:R42"/>
    <mergeCell ref="S42:U42"/>
    <mergeCell ref="G37:K37"/>
    <mergeCell ref="L37:O37"/>
    <mergeCell ref="V34:W34"/>
    <mergeCell ref="G35:K35"/>
    <mergeCell ref="L35:O35"/>
    <mergeCell ref="P35:R35"/>
    <mergeCell ref="S35:U35"/>
    <mergeCell ref="V35:W35"/>
    <mergeCell ref="G34:K34"/>
    <mergeCell ref="L34:O34"/>
    <mergeCell ref="P34:R34"/>
    <mergeCell ref="S34:U34"/>
    <mergeCell ref="V37:W37"/>
    <mergeCell ref="V32:W32"/>
    <mergeCell ref="G33:K33"/>
    <mergeCell ref="L33:O33"/>
    <mergeCell ref="P33:R33"/>
    <mergeCell ref="S33:U33"/>
    <mergeCell ref="V33:W33"/>
    <mergeCell ref="G32:K32"/>
    <mergeCell ref="L32:O32"/>
    <mergeCell ref="P32:R32"/>
    <mergeCell ref="S32:U32"/>
    <mergeCell ref="V30:W30"/>
    <mergeCell ref="G31:K31"/>
    <mergeCell ref="L31:O31"/>
    <mergeCell ref="P31:R31"/>
    <mergeCell ref="S31:U31"/>
    <mergeCell ref="V31:W31"/>
    <mergeCell ref="G30:K30"/>
    <mergeCell ref="L30:O30"/>
    <mergeCell ref="P30:R30"/>
    <mergeCell ref="S30:U30"/>
    <mergeCell ref="S27:U27"/>
    <mergeCell ref="V27:W27"/>
    <mergeCell ref="G26:K26"/>
    <mergeCell ref="L26:O26"/>
    <mergeCell ref="P26:R26"/>
    <mergeCell ref="S26:U26"/>
    <mergeCell ref="V28:W28"/>
    <mergeCell ref="G29:K29"/>
    <mergeCell ref="L29:O29"/>
    <mergeCell ref="P29:R29"/>
    <mergeCell ref="S29:U29"/>
    <mergeCell ref="V29:W29"/>
    <mergeCell ref="G28:K28"/>
    <mergeCell ref="L28:O28"/>
    <mergeCell ref="P28:R28"/>
    <mergeCell ref="S28:U28"/>
    <mergeCell ref="T18:Z18"/>
    <mergeCell ref="V23:W23"/>
    <mergeCell ref="L22:O22"/>
    <mergeCell ref="P22:R22"/>
    <mergeCell ref="S22:U22"/>
    <mergeCell ref="V24:W24"/>
    <mergeCell ref="G25:K25"/>
    <mergeCell ref="L25:O25"/>
    <mergeCell ref="P25:R25"/>
    <mergeCell ref="S25:U25"/>
    <mergeCell ref="V25:W25"/>
    <mergeCell ref="G24:K24"/>
    <mergeCell ref="L24:O24"/>
    <mergeCell ref="P24:R24"/>
    <mergeCell ref="S24:U24"/>
    <mergeCell ref="A33:C33"/>
    <mergeCell ref="D33:E33"/>
    <mergeCell ref="A32:C32"/>
    <mergeCell ref="D32:E32"/>
    <mergeCell ref="A23:C23"/>
    <mergeCell ref="D23:E23"/>
    <mergeCell ref="A28:C28"/>
    <mergeCell ref="D28:E28"/>
    <mergeCell ref="A27:C27"/>
    <mergeCell ref="D27:E27"/>
    <mergeCell ref="A26:C26"/>
    <mergeCell ref="D26:E26"/>
    <mergeCell ref="A25:C25"/>
    <mergeCell ref="D25:E25"/>
    <mergeCell ref="A24:C24"/>
    <mergeCell ref="D24:E24"/>
    <mergeCell ref="D31:E31"/>
    <mergeCell ref="U12:AA12"/>
    <mergeCell ref="A19:B19"/>
    <mergeCell ref="C19:J19"/>
    <mergeCell ref="K19:S19"/>
    <mergeCell ref="C13:J13"/>
    <mergeCell ref="R13:S13"/>
    <mergeCell ref="W2:X2"/>
    <mergeCell ref="N3:V3"/>
    <mergeCell ref="W3:AA10"/>
    <mergeCell ref="N4:V4"/>
    <mergeCell ref="N5:V9"/>
    <mergeCell ref="N10:V10"/>
    <mergeCell ref="O13:Q13"/>
    <mergeCell ref="K13:L13"/>
    <mergeCell ref="C14:J18"/>
    <mergeCell ref="K14:AA15"/>
    <mergeCell ref="K16:N16"/>
    <mergeCell ref="O16:S16"/>
    <mergeCell ref="T19:AA20"/>
    <mergeCell ref="A20:S20"/>
    <mergeCell ref="T16:AA17"/>
    <mergeCell ref="K17:S17"/>
    <mergeCell ref="K18:N18"/>
    <mergeCell ref="O18:S18"/>
    <mergeCell ref="D41:E41"/>
    <mergeCell ref="A41:C41"/>
    <mergeCell ref="A40:C40"/>
    <mergeCell ref="D40:E40"/>
    <mergeCell ref="G41:K41"/>
    <mergeCell ref="L41:O41"/>
    <mergeCell ref="P41:R41"/>
    <mergeCell ref="S41:U41"/>
    <mergeCell ref="V41:W41"/>
    <mergeCell ref="P40:R40"/>
    <mergeCell ref="S40:U40"/>
    <mergeCell ref="V40:W40"/>
    <mergeCell ref="A37:C37"/>
    <mergeCell ref="D37:E37"/>
    <mergeCell ref="A39:C39"/>
    <mergeCell ref="D39:E39"/>
    <mergeCell ref="A38:C38"/>
    <mergeCell ref="D38:E38"/>
    <mergeCell ref="V38:W38"/>
    <mergeCell ref="A34:C34"/>
    <mergeCell ref="D34:E34"/>
    <mergeCell ref="A35:C35"/>
    <mergeCell ref="V36:W36"/>
    <mergeCell ref="A36:C36"/>
    <mergeCell ref="D36:E36"/>
    <mergeCell ref="G36:K36"/>
    <mergeCell ref="L36:O36"/>
    <mergeCell ref="P36:R36"/>
    <mergeCell ref="D35:E35"/>
    <mergeCell ref="S36:U36"/>
    <mergeCell ref="P37:R37"/>
    <mergeCell ref="S37:U37"/>
    <mergeCell ref="G38:K38"/>
    <mergeCell ref="L38:O38"/>
    <mergeCell ref="P38:R38"/>
    <mergeCell ref="S38:U38"/>
    <mergeCell ref="A30:C30"/>
    <mergeCell ref="D30:E30"/>
    <mergeCell ref="A29:C29"/>
    <mergeCell ref="D29:E29"/>
    <mergeCell ref="A31:C31"/>
    <mergeCell ref="A22:C22"/>
    <mergeCell ref="D22:E22"/>
    <mergeCell ref="V21:W21"/>
    <mergeCell ref="A21:C21"/>
    <mergeCell ref="D21:E21"/>
    <mergeCell ref="G21:K21"/>
    <mergeCell ref="P21:R21"/>
    <mergeCell ref="S21:U21"/>
    <mergeCell ref="V22:W22"/>
    <mergeCell ref="G22:K22"/>
    <mergeCell ref="L21:O21"/>
    <mergeCell ref="L23:O23"/>
    <mergeCell ref="P23:R23"/>
    <mergeCell ref="G23:K23"/>
    <mergeCell ref="S23:U23"/>
    <mergeCell ref="V26:W26"/>
    <mergeCell ref="G27:K27"/>
    <mergeCell ref="L27:O27"/>
    <mergeCell ref="P27:R27"/>
    <mergeCell ref="A1:AA1"/>
    <mergeCell ref="C2:J2"/>
    <mergeCell ref="K2:M2"/>
    <mergeCell ref="N2:V2"/>
    <mergeCell ref="A14:B18"/>
    <mergeCell ref="U13:AA13"/>
    <mergeCell ref="A13:B13"/>
    <mergeCell ref="A4:B4"/>
    <mergeCell ref="A5:B9"/>
    <mergeCell ref="C4:J4"/>
    <mergeCell ref="A3:B3"/>
    <mergeCell ref="A10:B10"/>
    <mergeCell ref="C3:J3"/>
    <mergeCell ref="K3:M3"/>
    <mergeCell ref="K10:M10"/>
    <mergeCell ref="A2:B2"/>
    <mergeCell ref="K4:M4"/>
    <mergeCell ref="C5:J9"/>
    <mergeCell ref="K5:M9"/>
    <mergeCell ref="C10:J10"/>
    <mergeCell ref="A12:B12"/>
    <mergeCell ref="A11:AA11"/>
    <mergeCell ref="C12:J12"/>
    <mergeCell ref="K12:T12"/>
  </mergeCells>
  <phoneticPr fontId="0" type="noConversion"/>
  <printOptions horizontalCentered="1" verticalCentered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51"/>
  <sheetViews>
    <sheetView workbookViewId="0">
      <selection activeCell="B12" sqref="B12"/>
    </sheetView>
  </sheetViews>
  <sheetFormatPr defaultColWidth="4.7109375" defaultRowHeight="11.25" x14ac:dyDescent="0.2"/>
  <cols>
    <col min="1" max="1" width="29" style="31" customWidth="1"/>
    <col min="2" max="2" width="26.85546875" style="28" bestFit="1" customWidth="1"/>
    <col min="3" max="3" width="35.85546875" style="31" customWidth="1"/>
    <col min="4" max="4" width="38.7109375" style="28" customWidth="1"/>
    <col min="5" max="5" width="29.28515625" style="32" bestFit="1" customWidth="1"/>
    <col min="6" max="16384" width="4.7109375" style="28"/>
  </cols>
  <sheetData>
    <row r="1" spans="1:27" s="26" customFormat="1" x14ac:dyDescent="0.2">
      <c r="A1" s="24" t="s">
        <v>14</v>
      </c>
      <c r="B1" s="23" t="s">
        <v>15</v>
      </c>
      <c r="C1" s="24" t="s">
        <v>16</v>
      </c>
      <c r="D1" s="23" t="s">
        <v>17</v>
      </c>
      <c r="E1" s="25" t="s">
        <v>18</v>
      </c>
    </row>
    <row r="2" spans="1:27" s="29" customFormat="1" ht="45" x14ac:dyDescent="0.2">
      <c r="A2" s="21" t="s">
        <v>60</v>
      </c>
      <c r="B2" s="27" t="s">
        <v>61</v>
      </c>
      <c r="C2" s="21" t="s">
        <v>62</v>
      </c>
      <c r="D2" s="21" t="s">
        <v>137</v>
      </c>
      <c r="E2" s="21" t="s">
        <v>70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ht="33.75" x14ac:dyDescent="0.2">
      <c r="A3" s="21" t="s">
        <v>19</v>
      </c>
      <c r="B3" s="27" t="s">
        <v>63</v>
      </c>
      <c r="C3" s="21" t="s">
        <v>56</v>
      </c>
      <c r="D3" s="21" t="s">
        <v>126</v>
      </c>
      <c r="E3" s="21" t="s">
        <v>106</v>
      </c>
    </row>
    <row r="4" spans="1:27" ht="33.75" x14ac:dyDescent="0.2">
      <c r="A4" s="21" t="s">
        <v>20</v>
      </c>
      <c r="B4" s="27" t="s">
        <v>24</v>
      </c>
      <c r="C4" s="21" t="s">
        <v>59</v>
      </c>
      <c r="D4" s="21" t="s">
        <v>94</v>
      </c>
      <c r="E4" s="21" t="s">
        <v>107</v>
      </c>
    </row>
    <row r="5" spans="1:27" ht="33.75" x14ac:dyDescent="0.2">
      <c r="A5" s="21" t="s">
        <v>21</v>
      </c>
      <c r="B5" s="27" t="s">
        <v>91</v>
      </c>
      <c r="C5" s="21" t="s">
        <v>64</v>
      </c>
      <c r="D5" s="21" t="s">
        <v>75</v>
      </c>
      <c r="E5" s="21" t="s">
        <v>95</v>
      </c>
    </row>
    <row r="6" spans="1:27" ht="45" x14ac:dyDescent="0.2">
      <c r="A6" s="21" t="s">
        <v>55</v>
      </c>
      <c r="B6" s="27" t="s">
        <v>58</v>
      </c>
      <c r="C6" s="21" t="s">
        <v>57</v>
      </c>
      <c r="D6" s="21" t="s">
        <v>87</v>
      </c>
      <c r="E6" s="21" t="s">
        <v>58</v>
      </c>
    </row>
    <row r="7" spans="1:27" ht="33.75" x14ac:dyDescent="0.2">
      <c r="A7" s="21" t="s">
        <v>35</v>
      </c>
      <c r="B7" s="27" t="s">
        <v>23</v>
      </c>
      <c r="C7" s="21" t="s">
        <v>129</v>
      </c>
      <c r="D7" s="21" t="s">
        <v>128</v>
      </c>
      <c r="E7" s="21" t="s">
        <v>71</v>
      </c>
    </row>
    <row r="8" spans="1:27" ht="33.75" x14ac:dyDescent="0.2">
      <c r="A8" s="21" t="s">
        <v>92</v>
      </c>
      <c r="B8" s="27" t="s">
        <v>22</v>
      </c>
      <c r="C8" s="21" t="s">
        <v>104</v>
      </c>
      <c r="D8" s="21" t="s">
        <v>88</v>
      </c>
      <c r="E8" s="21" t="s">
        <v>72</v>
      </c>
    </row>
    <row r="9" spans="1:27" ht="45" x14ac:dyDescent="0.2">
      <c r="A9" s="21" t="s">
        <v>90</v>
      </c>
      <c r="B9" s="27" t="s">
        <v>103</v>
      </c>
      <c r="C9" s="21" t="s">
        <v>101</v>
      </c>
      <c r="D9" s="21" t="s">
        <v>108</v>
      </c>
      <c r="E9" s="21" t="s">
        <v>102</v>
      </c>
    </row>
    <row r="10" spans="1:27" ht="56.25" x14ac:dyDescent="0.2">
      <c r="A10" s="21" t="s">
        <v>68</v>
      </c>
      <c r="B10" s="27" t="s">
        <v>65</v>
      </c>
      <c r="C10" s="21" t="s">
        <v>69</v>
      </c>
      <c r="D10" s="21" t="s">
        <v>119</v>
      </c>
      <c r="E10" s="21" t="s">
        <v>120</v>
      </c>
      <c r="F10" s="28" t="s">
        <v>74</v>
      </c>
    </row>
    <row r="11" spans="1:27" ht="56.25" x14ac:dyDescent="0.2">
      <c r="A11" s="21" t="s">
        <v>121</v>
      </c>
      <c r="B11" s="27" t="s">
        <v>122</v>
      </c>
      <c r="C11" s="21" t="s">
        <v>123</v>
      </c>
      <c r="D11" s="21" t="s">
        <v>124</v>
      </c>
      <c r="E11" s="21" t="s">
        <v>96</v>
      </c>
    </row>
    <row r="12" spans="1:27" ht="56.25" x14ac:dyDescent="0.2">
      <c r="A12" s="21" t="s">
        <v>141</v>
      </c>
      <c r="B12" s="27" t="s">
        <v>139</v>
      </c>
      <c r="C12" s="21" t="s">
        <v>140</v>
      </c>
      <c r="D12" s="21" t="s">
        <v>143</v>
      </c>
      <c r="E12" s="21" t="s">
        <v>96</v>
      </c>
    </row>
    <row r="13" spans="1:27" ht="56.25" x14ac:dyDescent="0.2">
      <c r="A13" s="21" t="s">
        <v>93</v>
      </c>
      <c r="B13" s="27" t="s">
        <v>66</v>
      </c>
      <c r="C13" s="21" t="s">
        <v>67</v>
      </c>
      <c r="D13" s="21" t="s">
        <v>105</v>
      </c>
      <c r="E13" s="21" t="s">
        <v>73</v>
      </c>
    </row>
    <row r="14" spans="1:27" ht="45" x14ac:dyDescent="0.2">
      <c r="A14" s="21" t="s">
        <v>142</v>
      </c>
      <c r="B14" s="27" t="s">
        <v>131</v>
      </c>
      <c r="C14" s="21" t="s">
        <v>127</v>
      </c>
      <c r="D14" s="21" t="s">
        <v>130</v>
      </c>
      <c r="E14" s="21" t="s">
        <v>132</v>
      </c>
    </row>
    <row r="15" spans="1:27" ht="45" x14ac:dyDescent="0.2">
      <c r="A15" s="21" t="s">
        <v>110</v>
      </c>
      <c r="B15" s="27" t="s">
        <v>114</v>
      </c>
      <c r="C15" s="21" t="s">
        <v>109</v>
      </c>
      <c r="D15" s="21" t="s">
        <v>111</v>
      </c>
      <c r="E15" s="21" t="s">
        <v>112</v>
      </c>
    </row>
    <row r="16" spans="1:27" ht="45" x14ac:dyDescent="0.2">
      <c r="A16" s="21" t="s">
        <v>133</v>
      </c>
      <c r="B16" s="27" t="s">
        <v>134</v>
      </c>
      <c r="C16" s="21" t="s">
        <v>135</v>
      </c>
      <c r="D16" s="21" t="s">
        <v>138</v>
      </c>
      <c r="E16" s="21" t="s">
        <v>136</v>
      </c>
    </row>
    <row r="17" spans="1:5" ht="45" x14ac:dyDescent="0.2">
      <c r="A17" s="21" t="s">
        <v>113</v>
      </c>
      <c r="B17" s="27" t="s">
        <v>115</v>
      </c>
      <c r="C17" s="21" t="s">
        <v>116</v>
      </c>
      <c r="D17" s="21" t="s">
        <v>117</v>
      </c>
      <c r="E17" s="21" t="s">
        <v>118</v>
      </c>
    </row>
    <row r="18" spans="1:5" s="31" customFormat="1" ht="45" x14ac:dyDescent="0.2">
      <c r="A18" s="21" t="s">
        <v>99</v>
      </c>
      <c r="B18" s="21" t="s">
        <v>97</v>
      </c>
      <c r="C18" s="21" t="s">
        <v>99</v>
      </c>
      <c r="D18" s="21" t="s">
        <v>98</v>
      </c>
      <c r="E18" s="21" t="s">
        <v>100</v>
      </c>
    </row>
    <row r="19" spans="1:5" x14ac:dyDescent="0.2">
      <c r="A19" s="21"/>
      <c r="B19" s="27"/>
      <c r="C19" s="21"/>
      <c r="D19" s="21"/>
      <c r="E19" s="21"/>
    </row>
    <row r="20" spans="1:5" x14ac:dyDescent="0.2">
      <c r="A20" s="33"/>
      <c r="B20" s="5" t="s">
        <v>25</v>
      </c>
      <c r="C20" s="30">
        <v>11</v>
      </c>
      <c r="D20" s="10"/>
      <c r="E20" s="21"/>
    </row>
    <row r="21" spans="1:5" x14ac:dyDescent="0.2">
      <c r="A21" s="33"/>
      <c r="B21" s="5" t="s">
        <v>26</v>
      </c>
      <c r="C21" s="30">
        <v>11</v>
      </c>
      <c r="D21" s="10"/>
      <c r="E21" s="21"/>
    </row>
    <row r="22" spans="1:5" x14ac:dyDescent="0.2">
      <c r="A22" s="33"/>
      <c r="B22" s="5" t="s">
        <v>27</v>
      </c>
      <c r="C22" s="30">
        <v>18</v>
      </c>
      <c r="D22" s="10"/>
      <c r="E22" s="21"/>
    </row>
    <row r="23" spans="1:5" x14ac:dyDescent="0.2">
      <c r="A23" s="31" t="s">
        <v>144</v>
      </c>
      <c r="D23" s="28" t="s">
        <v>74</v>
      </c>
    </row>
    <row r="26" spans="1:5" x14ac:dyDescent="0.2">
      <c r="A26" s="31" t="s">
        <v>74</v>
      </c>
    </row>
    <row r="28" spans="1:5" x14ac:dyDescent="0.2">
      <c r="A28" s="21" t="s">
        <v>60</v>
      </c>
    </row>
    <row r="29" spans="1:5" x14ac:dyDescent="0.2">
      <c r="A29" s="21" t="s">
        <v>19</v>
      </c>
    </row>
    <row r="30" spans="1:5" x14ac:dyDescent="0.2">
      <c r="A30" s="21" t="s">
        <v>20</v>
      </c>
    </row>
    <row r="31" spans="1:5" x14ac:dyDescent="0.2">
      <c r="A31" s="21" t="s">
        <v>21</v>
      </c>
    </row>
    <row r="32" spans="1:5" x14ac:dyDescent="0.2">
      <c r="A32" s="21" t="s">
        <v>55</v>
      </c>
    </row>
    <row r="33" spans="1:5" x14ac:dyDescent="0.2">
      <c r="A33" s="21" t="s">
        <v>35</v>
      </c>
      <c r="C33" s="31" t="s">
        <v>74</v>
      </c>
    </row>
    <row r="34" spans="1:5" x14ac:dyDescent="0.2">
      <c r="A34" s="21" t="s">
        <v>92</v>
      </c>
    </row>
    <row r="35" spans="1:5" x14ac:dyDescent="0.2">
      <c r="A35" s="21" t="s">
        <v>90</v>
      </c>
    </row>
    <row r="36" spans="1:5" x14ac:dyDescent="0.2">
      <c r="A36" s="21" t="s">
        <v>68</v>
      </c>
      <c r="E36" s="32" t="s">
        <v>74</v>
      </c>
    </row>
    <row r="37" spans="1:5" x14ac:dyDescent="0.2">
      <c r="A37" s="21" t="s">
        <v>121</v>
      </c>
      <c r="B37" s="28" t="s">
        <v>74</v>
      </c>
    </row>
    <row r="38" spans="1:5" x14ac:dyDescent="0.2">
      <c r="A38" s="28" t="s">
        <v>141</v>
      </c>
    </row>
    <row r="39" spans="1:5" x14ac:dyDescent="0.2">
      <c r="A39" s="21" t="s">
        <v>93</v>
      </c>
    </row>
    <row r="40" spans="1:5" x14ac:dyDescent="0.2">
      <c r="A40" s="21" t="s">
        <v>142</v>
      </c>
    </row>
    <row r="41" spans="1:5" x14ac:dyDescent="0.2">
      <c r="A41" s="21" t="s">
        <v>110</v>
      </c>
    </row>
    <row r="42" spans="1:5" x14ac:dyDescent="0.2">
      <c r="A42" s="21" t="s">
        <v>133</v>
      </c>
    </row>
    <row r="43" spans="1:5" x14ac:dyDescent="0.2">
      <c r="A43" s="21" t="s">
        <v>113</v>
      </c>
    </row>
    <row r="44" spans="1:5" x14ac:dyDescent="0.2">
      <c r="A44" s="21" t="s">
        <v>99</v>
      </c>
    </row>
    <row r="45" spans="1:5" x14ac:dyDescent="0.2">
      <c r="A45" s="21"/>
    </row>
    <row r="46" spans="1:5" x14ac:dyDescent="0.2">
      <c r="A46" s="31" t="s">
        <v>37</v>
      </c>
    </row>
    <row r="47" spans="1:5" x14ac:dyDescent="0.2">
      <c r="A47" s="31" t="s">
        <v>38</v>
      </c>
    </row>
    <row r="48" spans="1:5" x14ac:dyDescent="0.2">
      <c r="A48" s="31" t="s">
        <v>39</v>
      </c>
    </row>
    <row r="49" spans="1:1" x14ac:dyDescent="0.2">
      <c r="A49" s="31" t="s">
        <v>40</v>
      </c>
    </row>
    <row r="50" spans="1:1" x14ac:dyDescent="0.2">
      <c r="A50" s="31" t="s">
        <v>53</v>
      </c>
    </row>
    <row r="51" spans="1:1" x14ac:dyDescent="0.2">
      <c r="A51" s="31" t="s">
        <v>41</v>
      </c>
    </row>
  </sheetData>
  <phoneticPr fontId="0" type="noConversion"/>
  <pageMargins left="0.5" right="0.5" top="0.5" bottom="0.5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Box 1</vt:lpstr>
      <vt:lpstr>Box 2</vt:lpstr>
      <vt:lpstr>Box 3</vt:lpstr>
      <vt:lpstr>Box 4</vt:lpstr>
      <vt:lpstr>Box 5</vt:lpstr>
      <vt:lpstr>Box 6</vt:lpstr>
      <vt:lpstr>Box 7</vt:lpstr>
      <vt:lpstr>Address Lookup</vt:lpstr>
      <vt:lpstr>addresses</vt:lpstr>
      <vt:lpstr>'Box 1'!Print_Area</vt:lpstr>
      <vt:lpstr>purpose</vt:lpstr>
    </vt:vector>
  </TitlesOfParts>
  <Company>Los Alamos Natl lab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Perkins</dc:creator>
  <cp:lastModifiedBy>Doug Day</cp:lastModifiedBy>
  <cp:lastPrinted>2013-10-08T20:14:32Z</cp:lastPrinted>
  <dcterms:created xsi:type="dcterms:W3CDTF">2001-05-08T22:11:07Z</dcterms:created>
  <dcterms:modified xsi:type="dcterms:W3CDTF">2013-10-11T01:58:12Z</dcterms:modified>
</cp:coreProperties>
</file>